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nachc-my.sharepoint.com/personal/cmodica_nachc_com/Documents/Documents/Documents/NTTAP, 2023-2024/VBC Financial Projection Tool/"/>
    </mc:Choice>
  </mc:AlternateContent>
  <xr:revisionPtr revIDLastSave="0" documentId="8_{433C0CF2-B21A-40D2-928B-9F46CAE6C185}" xr6:coauthVersionLast="47" xr6:coauthVersionMax="47" xr10:uidLastSave="{00000000-0000-0000-0000-000000000000}"/>
  <bookViews>
    <workbookView xWindow="-24120" yWindow="-120" windowWidth="24240" windowHeight="13020" xr2:uid="{E1F54A5D-86DF-4F19-86B4-D74244754FE7}"/>
  </bookViews>
  <sheets>
    <sheet name="Instructions" sheetId="7" r:id="rId1"/>
    <sheet name="1. VBP Readiness Check" sheetId="6" r:id="rId2"/>
    <sheet name="Lists" sheetId="9" state="hidden" r:id="rId3"/>
    <sheet name="2. Projected Revenues" sheetId="3" r:id="rId4"/>
    <sheet name="3. Projected Costs" sheetId="4" r:id="rId5"/>
    <sheet name="4. Projected ROI" sheetId="5" r:id="rId6"/>
    <sheet name="5. Next Steps" sheetId="10" r:id="rId7"/>
    <sheet name="Glossary"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3" i="3" l="1"/>
  <c r="Q22" i="3"/>
  <c r="Q23" i="3"/>
  <c r="Q21" i="3"/>
  <c r="D6" i="5"/>
  <c r="H29" i="3"/>
  <c r="E24" i="4"/>
  <c r="E23" i="4"/>
  <c r="E22" i="4"/>
  <c r="E21" i="4"/>
  <c r="E20" i="4"/>
  <c r="E19" i="4"/>
  <c r="E18" i="4"/>
  <c r="E15" i="4"/>
  <c r="E16" i="4"/>
  <c r="E14" i="4"/>
  <c r="H14" i="4" s="1"/>
  <c r="C7" i="5"/>
  <c r="C6" i="5"/>
  <c r="F33" i="3"/>
  <c r="J33" i="3"/>
  <c r="K23" i="3"/>
  <c r="K22" i="3"/>
  <c r="K21" i="3"/>
  <c r="H24" i="3"/>
  <c r="K24" i="3" s="1"/>
  <c r="H25" i="3"/>
  <c r="K25" i="3" s="1"/>
  <c r="H26" i="3"/>
  <c r="H27" i="3"/>
  <c r="H28" i="3"/>
  <c r="K28" i="3" s="1"/>
  <c r="O21" i="3"/>
  <c r="L22" i="3"/>
  <c r="O22" i="3" s="1"/>
  <c r="L23" i="3"/>
  <c r="O23" i="3" s="1"/>
  <c r="D16" i="6"/>
  <c r="D17" i="6"/>
  <c r="D21" i="6"/>
  <c r="C8" i="5"/>
  <c r="P33" i="3"/>
  <c r="E33" i="3"/>
  <c r="G33" i="3"/>
  <c r="D33" i="3"/>
  <c r="O20" i="3" l="1"/>
  <c r="H24" i="4"/>
  <c r="D8" i="5" l="1"/>
  <c r="D7" i="5"/>
  <c r="D12" i="6"/>
  <c r="D9" i="6"/>
  <c r="D26" i="6"/>
  <c r="D22" i="6"/>
  <c r="D23" i="6"/>
  <c r="D15" i="6"/>
  <c r="D30" i="6"/>
  <c r="C33" i="3"/>
  <c r="L25" i="3"/>
  <c r="O25" i="3" s="1"/>
  <c r="L26" i="3"/>
  <c r="O26" i="3" s="1"/>
  <c r="O27" i="3"/>
  <c r="L28" i="3"/>
  <c r="O28" i="3" s="1"/>
  <c r="O29" i="3"/>
  <c r="L30" i="3"/>
  <c r="O30" i="3" s="1"/>
  <c r="L31" i="3"/>
  <c r="O31" i="3" s="1"/>
  <c r="L32" i="3"/>
  <c r="O32" i="3" s="1"/>
  <c r="L24" i="3"/>
  <c r="H30" i="3"/>
  <c r="H31" i="3"/>
  <c r="K31" i="3" s="1"/>
  <c r="H32" i="3"/>
  <c r="K32" i="3" s="1"/>
  <c r="H32" i="4"/>
  <c r="D35" i="6"/>
  <c r="D31" i="6"/>
  <c r="D32" i="6"/>
  <c r="D33" i="6"/>
  <c r="D34" i="6"/>
  <c r="D36" i="6"/>
  <c r="D27" i="6"/>
  <c r="D28" i="6"/>
  <c r="D10" i="6"/>
  <c r="D11" i="6"/>
  <c r="D13" i="6"/>
  <c r="D14" i="6"/>
  <c r="D18" i="6"/>
  <c r="D19" i="6"/>
  <c r="D20" i="6"/>
  <c r="S29" i="4" l="1"/>
  <c r="K32" i="4"/>
  <c r="K25" i="4"/>
  <c r="J19" i="4"/>
  <c r="J31" i="4"/>
  <c r="I15" i="4"/>
  <c r="K33" i="4"/>
  <c r="K26" i="4"/>
  <c r="J20" i="4"/>
  <c r="J14" i="4"/>
  <c r="I16" i="4"/>
  <c r="I24" i="4"/>
  <c r="I25" i="4"/>
  <c r="J28" i="4"/>
  <c r="K15" i="4"/>
  <c r="K27" i="4"/>
  <c r="J21" i="4"/>
  <c r="I18" i="4"/>
  <c r="I14" i="4"/>
  <c r="I30" i="4"/>
  <c r="I23" i="4"/>
  <c r="K21" i="4"/>
  <c r="K22" i="4"/>
  <c r="I26" i="4"/>
  <c r="K16" i="4"/>
  <c r="K28" i="4"/>
  <c r="J22" i="4"/>
  <c r="I19" i="4"/>
  <c r="I27" i="4"/>
  <c r="K30" i="4"/>
  <c r="I29" i="4"/>
  <c r="K31" i="4"/>
  <c r="J25" i="4"/>
  <c r="J26" i="4"/>
  <c r="I32" i="4"/>
  <c r="L14" i="4"/>
  <c r="J17" i="4"/>
  <c r="K17" i="4"/>
  <c r="K29" i="4"/>
  <c r="J23" i="4"/>
  <c r="I20" i="4"/>
  <c r="I28" i="4"/>
  <c r="J24" i="4"/>
  <c r="I21" i="4"/>
  <c r="K19" i="4"/>
  <c r="I22" i="4"/>
  <c r="K20" i="4"/>
  <c r="I31" i="4"/>
  <c r="J15" i="4"/>
  <c r="I33" i="4"/>
  <c r="K18" i="4"/>
  <c r="K14" i="4"/>
  <c r="J27" i="4"/>
  <c r="J16" i="4"/>
  <c r="J32" i="4"/>
  <c r="K23" i="4"/>
  <c r="J33" i="4"/>
  <c r="K24" i="4"/>
  <c r="J18" i="4"/>
  <c r="J30" i="4"/>
  <c r="I17" i="4"/>
  <c r="J29" i="4"/>
  <c r="O24" i="3"/>
  <c r="L33" i="3"/>
  <c r="K30" i="3"/>
  <c r="Q30" i="3" s="1"/>
  <c r="H33" i="3"/>
  <c r="K29" i="3"/>
  <c r="K27" i="3"/>
  <c r="Q27" i="3" s="1"/>
  <c r="K26" i="3"/>
  <c r="Q26" i="3" s="1"/>
  <c r="Q17" i="4"/>
  <c r="S30" i="4"/>
  <c r="M22" i="4"/>
  <c r="S31" i="4"/>
  <c r="S15" i="4"/>
  <c r="N30" i="4"/>
  <c r="O26" i="4"/>
  <c r="O23" i="4"/>
  <c r="O19" i="4"/>
  <c r="P33" i="4"/>
  <c r="L32" i="4"/>
  <c r="Q29" i="4"/>
  <c r="M33" i="4"/>
  <c r="Q28" i="4"/>
  <c r="M32" i="4"/>
  <c r="Q27" i="4"/>
  <c r="M31" i="4"/>
  <c r="O18" i="4"/>
  <c r="Q26" i="4"/>
  <c r="S21" i="4"/>
  <c r="Q28" i="3"/>
  <c r="M27" i="4"/>
  <c r="N31" i="4"/>
  <c r="O14" i="4"/>
  <c r="Q18" i="4"/>
  <c r="S17" i="4"/>
  <c r="M18" i="4"/>
  <c r="N21" i="4"/>
  <c r="P26" i="4"/>
  <c r="R28" i="4"/>
  <c r="L31" i="4"/>
  <c r="M16" i="4"/>
  <c r="N19" i="4"/>
  <c r="P22" i="4"/>
  <c r="R27" i="4"/>
  <c r="R33" i="4"/>
  <c r="M17" i="4"/>
  <c r="P23" i="4"/>
  <c r="L27" i="4"/>
  <c r="M15" i="4"/>
  <c r="N18" i="4"/>
  <c r="P21" i="4"/>
  <c r="R21" i="4"/>
  <c r="L21" i="4"/>
  <c r="O31" i="4"/>
  <c r="P14" i="4"/>
  <c r="R20" i="4"/>
  <c r="N20" i="4"/>
  <c r="L20" i="4"/>
  <c r="O30" i="4"/>
  <c r="Q33" i="4"/>
  <c r="S33" i="4"/>
  <c r="S22" i="4"/>
  <c r="Q32" i="3"/>
  <c r="Q31" i="3"/>
  <c r="Q25" i="3"/>
  <c r="R29" i="4"/>
  <c r="S32" i="4"/>
  <c r="S16" i="4"/>
  <c r="L26" i="4"/>
  <c r="M30" i="4"/>
  <c r="M14" i="4"/>
  <c r="N17" i="4"/>
  <c r="O17" i="4"/>
  <c r="P20" i="4"/>
  <c r="Q21" i="4"/>
  <c r="R26" i="4"/>
  <c r="S24" i="4"/>
  <c r="O24" i="4"/>
  <c r="R25" i="4"/>
  <c r="P24" i="4"/>
  <c r="S25" i="4"/>
  <c r="L25" i="4"/>
  <c r="Q24" i="4"/>
  <c r="R24" i="4"/>
  <c r="M25" i="4"/>
  <c r="N25" i="4"/>
  <c r="L24" i="4"/>
  <c r="N24" i="4"/>
  <c r="Q25" i="4"/>
  <c r="M24" i="4"/>
  <c r="O25" i="4"/>
  <c r="P25" i="4"/>
  <c r="L23" i="4"/>
  <c r="M29" i="4"/>
  <c r="N33" i="4"/>
  <c r="N16" i="4"/>
  <c r="O16" i="4"/>
  <c r="P19" i="4"/>
  <c r="Q20" i="4"/>
  <c r="R23" i="4"/>
  <c r="S28" i="4"/>
  <c r="L22" i="4"/>
  <c r="M28" i="4"/>
  <c r="N32" i="4"/>
  <c r="O32" i="4"/>
  <c r="O15" i="4"/>
  <c r="P18" i="4"/>
  <c r="Q19" i="4"/>
  <c r="R22" i="4"/>
  <c r="S23" i="4"/>
  <c r="L19" i="4"/>
  <c r="M21" i="4"/>
  <c r="N29" i="4"/>
  <c r="O29" i="4"/>
  <c r="P32" i="4"/>
  <c r="Q32" i="4"/>
  <c r="Q16" i="4"/>
  <c r="R16" i="4"/>
  <c r="S20" i="4"/>
  <c r="L18" i="4"/>
  <c r="M20" i="4"/>
  <c r="N23" i="4"/>
  <c r="O28" i="4"/>
  <c r="P31" i="4"/>
  <c r="Q31" i="4"/>
  <c r="Q15" i="4"/>
  <c r="R15" i="4"/>
  <c r="S19" i="4"/>
  <c r="L33" i="4"/>
  <c r="M19" i="4"/>
  <c r="N22" i="4"/>
  <c r="O27" i="4"/>
  <c r="P27" i="4"/>
  <c r="Q30" i="4"/>
  <c r="Q14" i="4"/>
  <c r="R14" i="4"/>
  <c r="S18" i="4"/>
  <c r="L30" i="4"/>
  <c r="L17" i="4"/>
  <c r="M26" i="4"/>
  <c r="N28" i="4"/>
  <c r="N15" i="4"/>
  <c r="O22" i="4"/>
  <c r="P30" i="4"/>
  <c r="P17" i="4"/>
  <c r="R32" i="4"/>
  <c r="R19" i="4"/>
  <c r="S27" i="4"/>
  <c r="S14" i="4"/>
  <c r="L29" i="4"/>
  <c r="L16" i="4"/>
  <c r="N27" i="4"/>
  <c r="N14" i="4"/>
  <c r="O21" i="4"/>
  <c r="P29" i="4"/>
  <c r="P16" i="4"/>
  <c r="Q23" i="4"/>
  <c r="R31" i="4"/>
  <c r="R18" i="4"/>
  <c r="S26" i="4"/>
  <c r="L28" i="4"/>
  <c r="L15" i="4"/>
  <c r="M23" i="4"/>
  <c r="N26" i="4"/>
  <c r="O33" i="4"/>
  <c r="O20" i="4"/>
  <c r="P28" i="4"/>
  <c r="P15" i="4"/>
  <c r="Q22" i="4"/>
  <c r="R30" i="4"/>
  <c r="R17" i="4"/>
  <c r="C38" i="6"/>
  <c r="B40" i="6" s="1"/>
  <c r="C16" i="5"/>
  <c r="C15" i="5"/>
  <c r="C14" i="5"/>
  <c r="C13" i="5"/>
  <c r="C12" i="5"/>
  <c r="C11" i="5"/>
  <c r="C10" i="5"/>
  <c r="C9" i="5"/>
  <c r="C17" i="5" s="1"/>
  <c r="O33" i="3" l="1"/>
  <c r="Q24" i="3"/>
  <c r="Q29" i="3"/>
  <c r="K33" i="3"/>
  <c r="H21" i="4"/>
  <c r="H20" i="4"/>
  <c r="H19" i="4"/>
  <c r="H22" i="4"/>
  <c r="H23" i="4"/>
  <c r="H18" i="4"/>
  <c r="H16" i="4"/>
  <c r="H15" i="4"/>
  <c r="Q33" i="3" l="1"/>
  <c r="K34" i="4"/>
  <c r="E8" i="5" s="1"/>
  <c r="I34" i="4"/>
  <c r="J34" i="4"/>
  <c r="E7" i="5" s="1"/>
  <c r="Q34" i="4"/>
  <c r="E14" i="5" s="1"/>
  <c r="P34" i="4"/>
  <c r="E13" i="5" s="1"/>
  <c r="O34" i="4"/>
  <c r="E12" i="5" s="1"/>
  <c r="N34" i="4"/>
  <c r="E11" i="5" s="1"/>
  <c r="S34" i="4"/>
  <c r="E16" i="5" s="1"/>
  <c r="H34" i="4"/>
  <c r="E17" i="5" s="1"/>
  <c r="L34" i="4"/>
  <c r="E9" i="5" s="1"/>
  <c r="D9" i="5"/>
  <c r="M34" i="4"/>
  <c r="E10" i="5" s="1"/>
  <c r="R34" i="4"/>
  <c r="E15" i="5" s="1"/>
  <c r="E6" i="5" l="1"/>
  <c r="F6" i="5" s="1"/>
  <c r="F7" i="5"/>
  <c r="F8" i="5"/>
  <c r="F9" i="5"/>
  <c r="D15" i="5"/>
  <c r="F15" i="5" s="1"/>
  <c r="D14" i="5"/>
  <c r="F14" i="5" s="1"/>
  <c r="D13" i="5"/>
  <c r="F13" i="5" s="1"/>
  <c r="D12" i="5"/>
  <c r="F12" i="5" s="1"/>
  <c r="D11" i="5"/>
  <c r="F11" i="5" s="1"/>
  <c r="D16" i="5"/>
  <c r="F16" i="5" s="1"/>
  <c r="D10" i="5" l="1"/>
  <c r="F10" i="5" l="1"/>
  <c r="D17" i="5"/>
  <c r="F17" i="5" s="1"/>
</calcChain>
</file>

<file path=xl/sharedStrings.xml><?xml version="1.0" encoding="utf-8"?>
<sst xmlns="http://schemas.openxmlformats.org/spreadsheetml/2006/main" count="275" uniqueCount="197">
  <si>
    <t>Chronic Care Management Nurse</t>
  </si>
  <si>
    <t>Social Worker</t>
  </si>
  <si>
    <t>Data Analyst</t>
  </si>
  <si>
    <t>Model</t>
  </si>
  <si>
    <t># of Lives</t>
  </si>
  <si>
    <t>Total Projected Revenue</t>
  </si>
  <si>
    <t>Medicare Shared Savings Program</t>
  </si>
  <si>
    <t>Medicare ACO Reach</t>
  </si>
  <si>
    <t>Commercial Value-Based Care Programs</t>
  </si>
  <si>
    <t>Medicare Advantage Plans</t>
  </si>
  <si>
    <t>Total</t>
  </si>
  <si>
    <t>Cost Category</t>
  </si>
  <si>
    <t>Name</t>
  </si>
  <si>
    <t>Care Coordination &amp; Quality Improvement</t>
  </si>
  <si>
    <t>Insert Number of Covered Lives</t>
  </si>
  <si>
    <t>Total Cost</t>
  </si>
  <si>
    <t>Notes</t>
  </si>
  <si>
    <t>Transitional Care Management Nurse</t>
  </si>
  <si>
    <t>Network Development &amp; Management</t>
  </si>
  <si>
    <t>Electronic Medical Record (Annual Expense)</t>
  </si>
  <si>
    <t>Quality Reporting Costs</t>
  </si>
  <si>
    <t>Dietician</t>
  </si>
  <si>
    <t>CDI Specialist</t>
  </si>
  <si>
    <t>Clinic Pharmacist</t>
  </si>
  <si>
    <t>Care Navigator (MA or LPN)</t>
  </si>
  <si>
    <t>Behavioral Health Consultant</t>
  </si>
  <si>
    <t>Insert Number of Providers Participating in VBC Contracts</t>
  </si>
  <si>
    <t>1 FTE for every 10 primary care providers</t>
  </si>
  <si>
    <t>1 FTE for every 5,000 lives</t>
  </si>
  <si>
    <t>1 FTE for every 20 primary care providers</t>
  </si>
  <si>
    <t>1 FTE for every 7,500 lives</t>
  </si>
  <si>
    <t>Projected Total Cost</t>
  </si>
  <si>
    <t>Cost Allocation by Contract  Type</t>
  </si>
  <si>
    <t>Response</t>
  </si>
  <si>
    <t>Question</t>
  </si>
  <si>
    <t>VBC Action Brief Series</t>
  </si>
  <si>
    <t>Value-Based Revenue Projections</t>
  </si>
  <si>
    <t>FTE(s) Required</t>
  </si>
  <si>
    <t>Value-Based Cost Projections</t>
  </si>
  <si>
    <t xml:space="preserve">Value-Based ROI Calculator </t>
  </si>
  <si>
    <t>Please rank your opinion on the following statements (Disagree, Neutral, Agree or Unsure)</t>
  </si>
  <si>
    <t>Medicaid Value-Based Care Plans</t>
  </si>
  <si>
    <t>Commercial Contract #3</t>
  </si>
  <si>
    <t>Medicare Advantage Contract #1</t>
  </si>
  <si>
    <t>Medicare Advantage Contract #2</t>
  </si>
  <si>
    <t>Medicare Advantage Contract #3</t>
  </si>
  <si>
    <t>Contract</t>
  </si>
  <si>
    <t>Other</t>
  </si>
  <si>
    <t>Other Costs</t>
  </si>
  <si>
    <t>Actual Annual Salary + Benefits</t>
  </si>
  <si>
    <t>Ranking Questions</t>
  </si>
  <si>
    <t>Disagree</t>
  </si>
  <si>
    <t>Agree</t>
  </si>
  <si>
    <t>Unsure</t>
  </si>
  <si>
    <t xml:space="preserve">Projected Incremental Revenue </t>
  </si>
  <si>
    <t>Total CCM Revenue</t>
  </si>
  <si>
    <t xml:space="preserve">Total TCM Revenue </t>
  </si>
  <si>
    <t>Fee for Service</t>
  </si>
  <si>
    <t>Other Revenue (total annual)</t>
  </si>
  <si>
    <t>Pay-For-Performance / Quality Programs (total annual)</t>
  </si>
  <si>
    <t>Care Management Revenue (total annual)</t>
  </si>
  <si>
    <t>Commercial Value-Based Contract #1</t>
  </si>
  <si>
    <t>Commercial Value-Based Contract #3</t>
  </si>
  <si>
    <t>Commercial Value-Based Contract #2</t>
  </si>
  <si>
    <t>CCM Revenue per Visit (Custom)</t>
  </si>
  <si>
    <t>TCM Revenue per Visit (Custom)</t>
  </si>
  <si>
    <t>Total Projected Cost</t>
  </si>
  <si>
    <t>Total Net Operating Income</t>
  </si>
  <si>
    <t>Example of Organizational Positioning for Each Response</t>
  </si>
  <si>
    <r>
      <t>2.</t>
    </r>
    <r>
      <rPr>
        <sz val="7"/>
        <color theme="1"/>
        <rFont val="Arial"/>
        <family val="2"/>
      </rPr>
      <t xml:space="preserve">     </t>
    </r>
    <r>
      <rPr>
        <sz val="11"/>
        <color theme="1"/>
        <rFont val="Arial"/>
        <family val="2"/>
      </rPr>
      <t>Do providers within your organization have value-based incentives tied to their compensation? (Y/N)</t>
    </r>
  </si>
  <si>
    <t>4.  Does your organization utilize an electronic health record? (Y/N)</t>
  </si>
  <si>
    <t>y/n dropdown</t>
  </si>
  <si>
    <t>disagree / agree dropdown</t>
  </si>
  <si>
    <t>Yes</t>
  </si>
  <si>
    <t>No</t>
  </si>
  <si>
    <t>1-5 dropdown</t>
  </si>
  <si>
    <t>5-Highest (Best) Rating</t>
  </si>
  <si>
    <t>1-Lowest (Worst) Rating</t>
  </si>
  <si>
    <t>Neutral</t>
  </si>
  <si>
    <t>Score:</t>
  </si>
  <si>
    <t>Glossary of Terms</t>
  </si>
  <si>
    <t>No organizational urgency to shift from FFS</t>
  </si>
  <si>
    <t>We know it is important, but haven't invested fully in building capabilities</t>
  </si>
  <si>
    <t>Fully risk capable in every element</t>
  </si>
  <si>
    <t>Continuing Education (Annual Expense)</t>
  </si>
  <si>
    <t>Revenue Cycle Specialist</t>
  </si>
  <si>
    <r>
      <t>Contractual Revenue</t>
    </r>
    <r>
      <rPr>
        <b/>
        <vertAlign val="superscript"/>
        <sz val="11"/>
        <color theme="1"/>
        <rFont val="Ariai"/>
      </rPr>
      <t>2</t>
    </r>
  </si>
  <si>
    <r>
      <t>At-Risk Revenue</t>
    </r>
    <r>
      <rPr>
        <b/>
        <vertAlign val="superscript"/>
        <sz val="11"/>
        <color theme="1"/>
        <rFont val="Arial"/>
        <family val="2"/>
      </rPr>
      <t>1</t>
    </r>
  </si>
  <si>
    <r>
      <t>Legal and Consulting Support</t>
    </r>
    <r>
      <rPr>
        <vertAlign val="superscript"/>
        <sz val="11"/>
        <color theme="1"/>
        <rFont val="Arial"/>
        <family val="2"/>
      </rPr>
      <t>4</t>
    </r>
  </si>
  <si>
    <r>
      <t>Appointment Scheduling Platform</t>
    </r>
    <r>
      <rPr>
        <vertAlign val="superscript"/>
        <sz val="11"/>
        <color theme="1"/>
        <rFont val="Arial"/>
        <family val="2"/>
      </rPr>
      <t>5</t>
    </r>
  </si>
  <si>
    <r>
      <t>SDOH Screening Tool</t>
    </r>
    <r>
      <rPr>
        <vertAlign val="superscript"/>
        <sz val="11"/>
        <color theme="1"/>
        <rFont val="Arial"/>
        <family val="2"/>
      </rPr>
      <t>6</t>
    </r>
  </si>
  <si>
    <r>
      <t>Health Information Exchange</t>
    </r>
    <r>
      <rPr>
        <vertAlign val="superscript"/>
        <sz val="11"/>
        <color theme="1"/>
        <rFont val="Arial"/>
        <family val="2"/>
      </rPr>
      <t>7</t>
    </r>
  </si>
  <si>
    <r>
      <t>Population Health Management System</t>
    </r>
    <r>
      <rPr>
        <vertAlign val="superscript"/>
        <sz val="11"/>
        <color theme="1"/>
        <rFont val="Arial"/>
        <family val="2"/>
      </rPr>
      <t>8</t>
    </r>
  </si>
  <si>
    <r>
      <rPr>
        <b/>
        <sz val="11"/>
        <color theme="1"/>
        <rFont val="Arial"/>
        <family val="2"/>
      </rPr>
      <t xml:space="preserve">Phase 1 (Planning): </t>
    </r>
    <r>
      <rPr>
        <sz val="11"/>
        <color theme="1"/>
        <rFont val="Arial"/>
        <family val="2"/>
      </rPr>
      <t>Based on your score, your organization likely has opportunities to improve in particular areas associated with value-based or risk-based arrangements and should evaluate your ability to take on risk as well as your financial exposure by populating the following worksheets.</t>
    </r>
  </si>
  <si>
    <r>
      <rPr>
        <b/>
        <sz val="11"/>
        <color theme="1"/>
        <rFont val="Arial"/>
        <family val="2"/>
      </rPr>
      <t>Phase 2 (Implementing):</t>
    </r>
    <r>
      <rPr>
        <sz val="11"/>
        <color theme="1"/>
        <rFont val="Arial"/>
        <family val="2"/>
      </rPr>
      <t xml:space="preserve"> Based on your score, your organization has some capabilities associated with value-based or risk-based arrangements, and should use the subsequent worksheets to identify and quantify gaps that will improve your performance in value-based care strategies.</t>
    </r>
  </si>
  <si>
    <r>
      <rPr>
        <b/>
        <sz val="11"/>
        <color theme="1"/>
        <rFont val="Arial"/>
        <family val="2"/>
      </rPr>
      <t>Phase 3 (Optimizing):</t>
    </r>
    <r>
      <rPr>
        <sz val="11"/>
        <color theme="1"/>
        <rFont val="Arial"/>
        <family val="2"/>
      </rPr>
      <t xml:space="preserve"> Based on your score, your organization is likely appropriately positioned to pursue value-based or risk-based arrangements, and should use the subsequent worksheets to identify and quantify additional opportunities to expand value-based care strategies. </t>
    </r>
  </si>
  <si>
    <r>
      <rPr>
        <b/>
        <sz val="11"/>
        <color theme="1"/>
        <rFont val="Arial"/>
        <family val="2"/>
      </rPr>
      <t>Please note:</t>
    </r>
    <r>
      <rPr>
        <sz val="11"/>
        <color theme="1"/>
        <rFont val="Arial"/>
        <family val="2"/>
      </rPr>
      <t xml:space="preserve"> this survey is meant to serve as a directional indication around an organization's ability to execute against value-based or risk-based arrangements, and is not meant to be a comprehensive assessment of an organization's capabilities. Users should use this output in conjunction with other elements to determine whether or not value-based arrangements are right for their organization. </t>
    </r>
  </si>
  <si>
    <t>Grants, Additional Funding Sources, Other</t>
  </si>
  <si>
    <t xml:space="preserve">Instructions: </t>
  </si>
  <si>
    <t xml:space="preserve">1. Review the projected revenues, costs and return on investment with your team to validate assumptions. Refine projections based on actual revenues, salaries and other costs using your organization's information. </t>
  </si>
  <si>
    <t xml:space="preserve">Planning Phase: </t>
  </si>
  <si>
    <t xml:space="preserve">Resources: </t>
  </si>
  <si>
    <t>NACHC Action Brief: Developing Your Health Center's Value-Based Payment Goals</t>
  </si>
  <si>
    <t>NACHC Value Transformation Framework Assessment Portal</t>
  </si>
  <si>
    <t>Implementing Phase</t>
  </si>
  <si>
    <t>Resources</t>
  </si>
  <si>
    <t>NACHC Action Guide: Care Management</t>
  </si>
  <si>
    <t>NACHC Action Guide: Social Drivers of Health</t>
  </si>
  <si>
    <t>NACHC Action Guide: Care Teams</t>
  </si>
  <si>
    <t>NACHC Action Guide: Payment</t>
  </si>
  <si>
    <t>Optimizing Phase</t>
  </si>
  <si>
    <t>3. Develop and/or refine collaborative relationships with post-acute providers</t>
  </si>
  <si>
    <t xml:space="preserve">4. Cultivate disease-specific pathways for patients </t>
  </si>
  <si>
    <t>NACHC Action Guide: Models of Care</t>
  </si>
  <si>
    <t>NACHC Action Guide: Improvement Strategy</t>
  </si>
  <si>
    <t xml:space="preserve">2. Consider two-sided risk models if not already participating in downside risk, as well as capitated/prospective payment models </t>
  </si>
  <si>
    <t xml:space="preserve">2. Contractual revenue - PMPM revenue that is allocated by the payor for a value-based care contract to provide various services </t>
  </si>
  <si>
    <r>
      <t>National Median Annual Salary + Benefits</t>
    </r>
    <r>
      <rPr>
        <b/>
        <vertAlign val="superscript"/>
        <sz val="11"/>
        <color theme="0"/>
        <rFont val="Arial"/>
        <family val="2"/>
      </rPr>
      <t>4</t>
    </r>
  </si>
  <si>
    <t>4. National Median Salary + Benefits taken from the MGMA 2021 Management and Staff Report (using 2020 data) for Federally Qualified Health Centers and the American Case Management Association 2021 Survey</t>
  </si>
  <si>
    <t>Planning/Implementing</t>
  </si>
  <si>
    <t>Optimizing</t>
  </si>
  <si>
    <t>Commercial Contract #1</t>
  </si>
  <si>
    <t>Commercial Contract #2</t>
  </si>
  <si>
    <t>VBC Adoption Phase</t>
  </si>
  <si>
    <t>5.  Does your organization have an evidence-based methodology to risk stratify patients? (Y/N)</t>
  </si>
  <si>
    <t>6. Does your organization employ staff to offer chronic care management and/or transitional care management to Medicare insured individuals? (Y/N)</t>
  </si>
  <si>
    <t>Our team is focused solely on fee-for-service</t>
  </si>
  <si>
    <t>Out team has the operational, financial, and clinical acumen to take on downside risk now</t>
  </si>
  <si>
    <t xml:space="preserve">Based on your responses, your organization is in the following risk assessment stage: </t>
  </si>
  <si>
    <t>Community Health Worker</t>
  </si>
  <si>
    <t>3.   Does the leadership team of your organization meet regularly (at least quarterly) review performance on financial and operational indicators with your providers? (Y/N)</t>
  </si>
  <si>
    <r>
      <t>1.</t>
    </r>
    <r>
      <rPr>
        <sz val="7"/>
        <color theme="1"/>
        <rFont val="Arial"/>
        <family val="2"/>
      </rPr>
      <t xml:space="preserve">     </t>
    </r>
    <r>
      <rPr>
        <sz val="11"/>
        <color theme="1"/>
        <rFont val="Arial"/>
        <family val="2"/>
      </rPr>
      <t>Does your organization participate in any alternative payment models (pay-for-performance contracts, shared savings programs, episode-based payments, per-member per-month payments for specific populations, etc.)? (Y/N)</t>
    </r>
  </si>
  <si>
    <t xml:space="preserve">1. Ensure that your organization is following best practices in financial monitoring </t>
  </si>
  <si>
    <t>3. Work within your organization to gain a deeper understanding of its current financial position and appetite for accepting risk</t>
  </si>
  <si>
    <t>Total FFS Revenue Net CCM and TCM</t>
  </si>
  <si>
    <t>2C</t>
  </si>
  <si>
    <t>2A</t>
  </si>
  <si>
    <t>3A, 3B</t>
  </si>
  <si>
    <t>2A,2C</t>
  </si>
  <si>
    <t>Medicaid Contract #1</t>
  </si>
  <si>
    <t>Medicaid Contract #2</t>
  </si>
  <si>
    <t>Medicaid Contract #3</t>
  </si>
  <si>
    <t>Medicaid Value-Based Care Contract #1</t>
  </si>
  <si>
    <t>Medicaid Value-Based Care Contract #2</t>
  </si>
  <si>
    <t>Medicaid Value-Based Care Contract #3</t>
  </si>
  <si>
    <t>2. Consider moving to utilization of Certified Electronic Health Record Technology if not already deployed</t>
  </si>
  <si>
    <t>7.   Does your organization provide coding, documentation and risk adjustment training to staff and providers at least annually? (Y/N)</t>
  </si>
  <si>
    <t>8. Do you have means of informing the care team of gaps in coding as part of pre-visit planning?</t>
  </si>
  <si>
    <t>9. Do you have a process for providing feedback to providers on coding gaps before and after a patient visit?</t>
  </si>
  <si>
    <t>10. Does your organization participate in an Accountable Care Organization, Independent Practice Association (IPA), or other type of clinically integrated network (CIN)? (Y/N)</t>
  </si>
  <si>
    <t>11. Is your organization's employee health plan self-insured? (Y/N)</t>
  </si>
  <si>
    <t>13. To your knowledge, has your organization ever participated in a non-fee-for-service payment arrangement ? (Y/N)</t>
  </si>
  <si>
    <t>14.Do you have a dashboard of key performance indicators including financial indicators that is used to monitor and improve performance on value-based care arrangements? (Y/N)</t>
  </si>
  <si>
    <t>15. If using a dashboard, does it include performance targets, internal trending, and external benchmarks? (Y/N)</t>
  </si>
  <si>
    <t>16. How would you rate your organization's urgency to pursue non-fee-for-service based contractual relationships? (1-5)</t>
  </si>
  <si>
    <t>12. Does your organization contract with any other self-insured employers in a non-fee-for-service type arrangement? (Y/N)</t>
  </si>
  <si>
    <r>
      <t>20.</t>
    </r>
    <r>
      <rPr>
        <sz val="7"/>
        <color theme="1"/>
        <rFont val="Arial"/>
        <family val="2"/>
      </rPr>
      <t xml:space="preserve">  </t>
    </r>
    <r>
      <rPr>
        <sz val="11"/>
        <color theme="1"/>
        <rFont val="Arial"/>
        <family val="2"/>
      </rPr>
      <t xml:space="preserve">My organization has generated positive financial margins over the last three years and is projecting a positive margin for this year. </t>
    </r>
  </si>
  <si>
    <r>
      <t>21.</t>
    </r>
    <r>
      <rPr>
        <sz val="7"/>
        <color theme="1"/>
        <rFont val="Arial"/>
        <family val="2"/>
      </rPr>
      <t xml:space="preserve">  </t>
    </r>
    <r>
      <rPr>
        <sz val="11"/>
        <color theme="1"/>
        <rFont val="Arial"/>
        <family val="2"/>
      </rPr>
      <t>My organization has sufficient capital to invest in resources to further our value-based care initiatives.</t>
    </r>
  </si>
  <si>
    <r>
      <t>23.</t>
    </r>
    <r>
      <rPr>
        <sz val="7"/>
        <color theme="1"/>
        <rFont val="Arial"/>
        <family val="2"/>
      </rPr>
      <t xml:space="preserve">  </t>
    </r>
    <r>
      <rPr>
        <sz val="11"/>
        <color theme="1"/>
        <rFont val="Arial"/>
        <family val="2"/>
      </rPr>
      <t>My organization has a history of successfully adapting to change.</t>
    </r>
  </si>
  <si>
    <r>
      <t>24.</t>
    </r>
    <r>
      <rPr>
        <sz val="7"/>
        <color theme="1"/>
        <rFont val="Arial"/>
        <family val="2"/>
      </rPr>
      <t xml:space="preserve">  </t>
    </r>
    <r>
      <rPr>
        <sz val="11"/>
        <color theme="1"/>
        <rFont val="Arial"/>
        <family val="2"/>
      </rPr>
      <t>My organization has a history of successfully negotiating contracts with payors.</t>
    </r>
  </si>
  <si>
    <r>
      <t>25.</t>
    </r>
    <r>
      <rPr>
        <sz val="7"/>
        <color theme="1"/>
        <rFont val="Arial"/>
        <family val="2"/>
      </rPr>
      <t xml:space="preserve">  </t>
    </r>
    <r>
      <rPr>
        <sz val="11"/>
        <color theme="1"/>
        <rFont val="Arial"/>
        <family val="2"/>
      </rPr>
      <t>My organization tracks financial performance on at least a monthly basis.</t>
    </r>
  </si>
  <si>
    <r>
      <t>19.</t>
    </r>
    <r>
      <rPr>
        <sz val="7"/>
        <color theme="1"/>
        <rFont val="Arial"/>
        <family val="2"/>
      </rPr>
      <t xml:space="preserve">  </t>
    </r>
    <r>
      <rPr>
        <sz val="11"/>
        <color theme="1"/>
        <rFont val="Arial"/>
        <family val="2"/>
      </rPr>
      <t>My organization has a history of accurately forecasting profit and loss associated with individual payor contracts.</t>
    </r>
  </si>
  <si>
    <t>Category 1: Fee for service - no link to quality &amp; value</t>
  </si>
  <si>
    <t>Category 2A: Foundational Payments for Infrastructure &amp; Operations
(e.g. care coordination fees and payments for HIT investments)</t>
  </si>
  <si>
    <t>Category 2C: Pay-for-Performance
(e.g. bonuses for quality performance)</t>
  </si>
  <si>
    <t>Category 3A: APMs with Shared Savings
(e.g. shared savings with upside risk only)</t>
  </si>
  <si>
    <t>Category 3B: APMs with Shared Savings and Downside Risk
(e.g. episode-based payments for procedures and comprehensive payments with upside and downside risk)</t>
  </si>
  <si>
    <t>CMS FAQ on New Codes Adopted to Address Health-Related Social Needs</t>
  </si>
  <si>
    <t>Include FTE/Service in Cost Projection? 
Select Yes or No</t>
  </si>
  <si>
    <t>4. Begin establishing a value-based care/value-based payment governance structure</t>
  </si>
  <si>
    <t>5. Assess key patient needs and social determinants of health that will need to be addressed in a value-based payment arrangement</t>
  </si>
  <si>
    <t>1. Develop and/or refine process for tracking your organization's financial performance in value-based payment contracts/models</t>
  </si>
  <si>
    <t>2. Deploy the value-based care/value-based payment governing body and care teams</t>
  </si>
  <si>
    <t>1. Identify additional value-based payment opportunities</t>
  </si>
  <si>
    <t>Value-Based Payment Readiness &amp; Financial Projection Tool</t>
  </si>
  <si>
    <t>The following questions are intended to inform your organizational position as it relates to readiness for Value-Based Payment. The survey is intended to be completed by key organizational stakeholders, with aggregate results providing you a profile of your Risk Readiness.</t>
  </si>
  <si>
    <t>17. How well is your organization positioned to successfully take on value-based payment arrangements with downside risk over the next three years? (1-5)</t>
  </si>
  <si>
    <t>18.  How aggressive are payors in your market pushing providers to take on value-based payment agreements? (1-5)</t>
  </si>
  <si>
    <r>
      <t>22.</t>
    </r>
    <r>
      <rPr>
        <sz val="7"/>
        <color theme="1"/>
        <rFont val="Arial"/>
        <family val="2"/>
      </rPr>
      <t xml:space="preserve">  </t>
    </r>
    <r>
      <rPr>
        <sz val="11"/>
        <color theme="1"/>
        <rFont val="Arial"/>
        <family val="2"/>
      </rPr>
      <t xml:space="preserve">My organization consistently meets to discuss monitored performance against VBP arrangements. </t>
    </r>
  </si>
  <si>
    <t>Our team has started to build the operational, financial, and clinical acumen associated with VBP</t>
  </si>
  <si>
    <t>We have not had any VBP related discussions</t>
  </si>
  <si>
    <t>We have had a few VBP discussions</t>
  </si>
  <si>
    <t xml:space="preserve">We have had 3+ VBP discussions </t>
  </si>
  <si>
    <t>Value-Based Payment Readiness Check</t>
  </si>
  <si>
    <t>1. At risk revenue - Additional revenue that is generated through positive performance in value-based payment contracts (i.e. shared savings, performance bonuses); revenue is "at risk" because it is tied to performance against value-based payment metrics (i.e. quality improvement, spend reduction)</t>
  </si>
  <si>
    <t xml:space="preserve">2. Using the results of the risk assessment (Tab 1: VBP Readiness Check) as well as your own understanding of your organization's tolerance for risk, review the following next steps for each phase of value-based payment adoption. </t>
  </si>
  <si>
    <t>3. Implement care management programs for patients in value-based payment arrangements</t>
  </si>
  <si>
    <r>
      <t>Total Chronic Care Management (CCM) Visits</t>
    </r>
    <r>
      <rPr>
        <b/>
        <vertAlign val="superscript"/>
        <sz val="10"/>
        <color theme="0"/>
        <rFont val="Arial"/>
        <family val="2"/>
      </rPr>
      <t>3</t>
    </r>
  </si>
  <si>
    <t>4. National average taken from FQHC Prospective Payment System updated for Calendar Year 2024</t>
  </si>
  <si>
    <r>
      <t>TCM Revenue per Visit (standard, national average)</t>
    </r>
    <r>
      <rPr>
        <b/>
        <vertAlign val="superscript"/>
        <sz val="10"/>
        <color theme="0"/>
        <rFont val="Arial"/>
        <family val="2"/>
      </rPr>
      <t>4</t>
    </r>
  </si>
  <si>
    <r>
      <t>CCM Revenue per Visit (standard, national average)</t>
    </r>
    <r>
      <rPr>
        <b/>
        <vertAlign val="superscript"/>
        <sz val="10"/>
        <color theme="0"/>
        <rFont val="Arial"/>
        <family val="2"/>
      </rPr>
      <t>4</t>
    </r>
  </si>
  <si>
    <r>
      <t>Total Transitional Care Management (CCM) Visits</t>
    </r>
    <r>
      <rPr>
        <b/>
        <vertAlign val="superscript"/>
        <sz val="10"/>
        <color theme="0"/>
        <rFont val="Arial"/>
        <family val="2"/>
      </rPr>
      <t>5</t>
    </r>
  </si>
  <si>
    <t>6. LAN Category Definitions</t>
  </si>
  <si>
    <t>5. If number of visits is not known, multiply total lives by 0.11 to project number of recommended TCM visits to complete in a calendar year</t>
  </si>
  <si>
    <t>3. If number of visits is not known, multiply total lives by 0.2064 to project number of recommended CCM visits to complete in a calendar year</t>
  </si>
  <si>
    <r>
      <t>Applicable LAN Mapping</t>
    </r>
    <r>
      <rPr>
        <b/>
        <vertAlign val="superscript"/>
        <sz val="10"/>
        <rFont val="Arial"/>
        <family val="2"/>
      </rPr>
      <t>6</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</si>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</sst>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
  </numFmts>
  <fonts count="40" x14ac:knownFonts="1">
    <font>
      <sz val="11"/>
      <color theme="1"/>
      <name val="Calibri"/>
      <family val="2"/>
      <scheme val="minor"/>
    </font>
    <font>
      <sz val="10"/>
      <color theme="1"/>
      <name val="Arial"/>
      <family val="2"/>
    </font>
    <font>
      <sz val="11"/>
      <color theme="1"/>
      <name val="Calibri"/>
      <family val="2"/>
      <scheme val="minor"/>
    </font>
    <font>
      <sz val="11"/>
      <color theme="1"/>
      <name val="Arial"/>
      <family val="2"/>
    </font>
    <font>
      <b/>
      <sz val="11"/>
      <color theme="1"/>
      <name val="Arial"/>
      <family val="2"/>
    </font>
    <font>
      <sz val="8"/>
      <name val="Calibri"/>
      <family val="2"/>
      <scheme val="minor"/>
    </font>
    <font>
      <b/>
      <sz val="10"/>
      <color theme="1"/>
      <name val="Arial"/>
      <family val="2"/>
    </font>
    <font>
      <b/>
      <sz val="11"/>
      <color theme="0"/>
      <name val="Arial"/>
      <family val="2"/>
    </font>
    <font>
      <b/>
      <sz val="10"/>
      <color theme="0"/>
      <name val="Arial"/>
      <family val="2"/>
    </font>
    <font>
      <b/>
      <sz val="14"/>
      <color theme="1"/>
      <name val="Arial"/>
      <family val="2"/>
    </font>
    <font>
      <i/>
      <sz val="11"/>
      <color theme="1"/>
      <name val="Arial"/>
      <family val="2"/>
    </font>
    <font>
      <sz val="7"/>
      <color theme="1"/>
      <name val="Arial"/>
      <family val="2"/>
    </font>
    <font>
      <b/>
      <sz val="11"/>
      <color theme="1"/>
      <name val="Ariai"/>
    </font>
    <font>
      <b/>
      <sz val="11"/>
      <color theme="1"/>
      <name val="Arial"/>
      <family val="2"/>
    </font>
    <font>
      <sz val="11"/>
      <color theme="1"/>
      <name val="Arial"/>
      <family val="2"/>
    </font>
    <font>
      <b/>
      <vertAlign val="superscript"/>
      <sz val="11"/>
      <color theme="1"/>
      <name val="Ariai"/>
    </font>
    <font>
      <b/>
      <vertAlign val="superscript"/>
      <sz val="11"/>
      <color theme="1"/>
      <name val="Arial"/>
      <family val="2"/>
    </font>
    <font>
      <b/>
      <vertAlign val="superscript"/>
      <sz val="11"/>
      <color theme="0"/>
      <name val="Arial"/>
      <family val="2"/>
    </font>
    <font>
      <vertAlign val="superscript"/>
      <sz val="11"/>
      <color theme="1"/>
      <name val="Arial"/>
      <family val="2"/>
    </font>
    <font>
      <b/>
      <sz val="11"/>
      <color theme="0"/>
      <name val="Calibri"/>
      <family val="2"/>
      <scheme val="minor"/>
    </font>
    <font>
      <sz val="11"/>
      <color rgb="FFFF0000"/>
      <name val="Calibri"/>
      <family val="2"/>
      <scheme val="minor"/>
    </font>
    <font>
      <b/>
      <sz val="11"/>
      <color theme="1"/>
      <name val="Calibri"/>
      <family val="2"/>
      <scheme val="minor"/>
    </font>
    <font>
      <b/>
      <sz val="10"/>
      <color rgb="FFFF0000"/>
      <name val="Arial"/>
      <family val="2"/>
    </font>
    <font>
      <u/>
      <sz val="11"/>
      <color theme="10"/>
      <name val="Calibri"/>
      <family val="2"/>
      <scheme val="minor"/>
    </font>
    <font>
      <sz val="11"/>
      <color rgb="FF000000"/>
      <name val="Arial"/>
      <family val="2"/>
    </font>
    <font>
      <b/>
      <sz val="11"/>
      <color rgb="FF000000"/>
      <name val="Arial"/>
      <family val="2"/>
    </font>
    <font>
      <i/>
      <sz val="11"/>
      <color rgb="FF000000"/>
      <name val="Arial"/>
      <family val="2"/>
    </font>
    <font>
      <sz val="11"/>
      <color theme="0"/>
      <name val="Arial"/>
      <family val="2"/>
    </font>
    <font>
      <i/>
      <u/>
      <sz val="11"/>
      <color theme="10"/>
      <name val="Arial"/>
      <family val="2"/>
    </font>
    <font>
      <sz val="11"/>
      <name val="Arial"/>
      <family val="2"/>
    </font>
    <font>
      <b/>
      <sz val="11"/>
      <name val="Arial"/>
      <family val="2"/>
    </font>
    <font>
      <b/>
      <vertAlign val="superscript"/>
      <sz val="10"/>
      <color theme="0"/>
      <name val="Arial"/>
      <family val="2"/>
    </font>
    <font>
      <sz val="11"/>
      <color rgb="FFC00000"/>
      <name val="Arial"/>
      <family val="2"/>
    </font>
    <font>
      <sz val="11"/>
      <color theme="9"/>
      <name val="Arial"/>
      <family val="2"/>
    </font>
    <font>
      <sz val="11"/>
      <color rgb="FFFF8181"/>
      <name val="Calibri"/>
      <family val="2"/>
      <scheme val="minor"/>
    </font>
    <font>
      <b/>
      <sz val="10"/>
      <name val="Arial"/>
      <family val="2"/>
    </font>
    <font>
      <sz val="10"/>
      <name val="Arial"/>
      <family val="2"/>
    </font>
    <font>
      <b/>
      <vertAlign val="superscript"/>
      <sz val="10"/>
      <name val="Arial"/>
      <family val="2"/>
    </font>
    <font>
      <b/>
      <sz val="24"/>
      <color theme="1"/>
      <name val="Arial"/>
      <family val="2"/>
    </font>
    <font>
      <sz val="24"/>
      <color theme="1"/>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6"/>
        <bgColor indexed="64"/>
      </patternFill>
    </fill>
    <fill>
      <patternFill patternType="solid">
        <fgColor theme="0" tint="-0.249977111117893"/>
        <bgColor indexed="64"/>
      </patternFill>
    </fill>
    <fill>
      <patternFill patternType="solid">
        <fgColor theme="6" tint="0.79998168889431442"/>
        <bgColor theme="6" tint="0.79998168889431442"/>
      </patternFill>
    </fill>
    <fill>
      <patternFill patternType="solid">
        <fgColor theme="0"/>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theme="6" tint="0.79998168889431442"/>
      </patternFill>
    </fill>
    <fill>
      <patternFill patternType="solid">
        <fgColor theme="4" tint="-0.499984740745262"/>
        <bgColor indexed="64"/>
      </patternFill>
    </fill>
  </fills>
  <borders count="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0" fontId="23" fillId="0" borderId="0" applyNumberFormat="0" applyFill="0" applyBorder="0" applyAlignment="0" applyProtection="0"/>
    <xf numFmtId="43" fontId="2" fillId="0" borderId="0" applyFont="0" applyFill="0" applyBorder="0" applyAlignment="0" applyProtection="0"/>
  </cellStyleXfs>
  <cellXfs count="170">
    <xf numFmtId="0" fontId="0" fillId="0" borderId="0" xfId="0"/>
    <xf numFmtId="0" fontId="0" fillId="0" borderId="0" xfId="0" applyAlignment="1">
      <alignment vertical="center"/>
    </xf>
    <xf numFmtId="0" fontId="0" fillId="0" borderId="0" xfId="0" applyAlignment="1">
      <alignment wrapText="1"/>
    </xf>
    <xf numFmtId="164" fontId="0" fillId="0" borderId="0" xfId="0" applyNumberFormat="1" applyAlignment="1">
      <alignment wrapText="1"/>
    </xf>
    <xf numFmtId="0" fontId="1" fillId="0" borderId="0" xfId="0" applyFont="1" applyAlignment="1">
      <alignment vertical="center"/>
    </xf>
    <xf numFmtId="0" fontId="3" fillId="0" borderId="0" xfId="0" applyFont="1"/>
    <xf numFmtId="0" fontId="3" fillId="0" borderId="0" xfId="0" applyFont="1" applyAlignment="1">
      <alignment vertical="center" wrapText="1"/>
    </xf>
    <xf numFmtId="0" fontId="3" fillId="0" borderId="0" xfId="0" applyFont="1" applyAlignment="1">
      <alignment horizontal="center" vertical="center"/>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3" fillId="0" borderId="7" xfId="0" applyFont="1" applyBorder="1" applyAlignment="1">
      <alignment horizontal="left" vertical="center" wrapText="1"/>
    </xf>
    <xf numFmtId="0" fontId="9" fillId="0" borderId="0" xfId="0" applyFont="1"/>
    <xf numFmtId="0" fontId="10" fillId="0" borderId="0" xfId="0" applyFont="1"/>
    <xf numFmtId="0" fontId="10" fillId="0" borderId="0" xfId="0" applyFont="1" applyAlignment="1">
      <alignment wrapText="1"/>
    </xf>
    <xf numFmtId="0" fontId="3" fillId="0" borderId="0" xfId="0" applyFont="1" applyAlignment="1">
      <alignment wrapText="1"/>
    </xf>
    <xf numFmtId="0" fontId="1" fillId="0" borderId="0" xfId="0" applyFont="1" applyAlignment="1">
      <alignment horizontal="center" vertical="center" wrapText="1"/>
    </xf>
    <xf numFmtId="0" fontId="3" fillId="0" borderId="0" xfId="0" applyFont="1" applyAlignment="1">
      <alignment vertical="center"/>
    </xf>
    <xf numFmtId="166" fontId="3" fillId="0" borderId="0" xfId="0" applyNumberFormat="1" applyFont="1" applyAlignment="1">
      <alignment horizontal="center" vertical="center"/>
    </xf>
    <xf numFmtId="165" fontId="3" fillId="0" borderId="0" xfId="0" applyNumberFormat="1" applyFont="1" applyAlignment="1">
      <alignment horizontal="center" vertical="center"/>
    </xf>
    <xf numFmtId="9" fontId="3" fillId="0" borderId="0" xfId="2" applyFont="1" applyAlignment="1">
      <alignment horizontal="center" vertical="center"/>
    </xf>
    <xf numFmtId="0" fontId="3" fillId="3" borderId="0" xfId="0" applyFont="1" applyFill="1" applyAlignment="1">
      <alignment horizontal="center" vertical="center"/>
    </xf>
    <xf numFmtId="0" fontId="0" fillId="0" borderId="0" xfId="0" applyAlignment="1">
      <alignment horizontal="center" vertical="center"/>
    </xf>
    <xf numFmtId="165" fontId="1" fillId="0" borderId="0" xfId="0" applyNumberFormat="1"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wrapText="1"/>
    </xf>
    <xf numFmtId="165" fontId="6" fillId="0" borderId="0" xfId="0" applyNumberFormat="1" applyFont="1" applyAlignment="1">
      <alignment horizontal="center" vertical="center" wrapText="1"/>
    </xf>
    <xf numFmtId="0" fontId="1" fillId="5" borderId="0" xfId="0" applyFont="1" applyFill="1" applyAlignment="1">
      <alignment vertical="center"/>
    </xf>
    <xf numFmtId="165" fontId="3" fillId="3" borderId="0" xfId="1" applyNumberFormat="1" applyFont="1" applyFill="1" applyAlignment="1">
      <alignment horizontal="center" vertical="center"/>
    </xf>
    <xf numFmtId="165" fontId="3" fillId="3" borderId="0" xfId="0" applyNumberFormat="1" applyFont="1" applyFill="1" applyAlignment="1">
      <alignment horizontal="center" vertical="center"/>
    </xf>
    <xf numFmtId="165" fontId="3" fillId="0" borderId="0" xfId="1" applyNumberFormat="1" applyFont="1" applyFill="1" applyAlignment="1">
      <alignment horizontal="center" vertical="center"/>
    </xf>
    <xf numFmtId="0" fontId="3" fillId="0" borderId="0" xfId="0" applyFont="1" applyAlignment="1">
      <alignment horizontal="left" vertical="center"/>
    </xf>
    <xf numFmtId="0" fontId="4" fillId="7" borderId="0" xfId="0" applyFont="1" applyFill="1" applyAlignment="1">
      <alignment horizontal="center" wrapText="1"/>
    </xf>
    <xf numFmtId="6" fontId="1" fillId="0" borderId="0" xfId="0" applyNumberFormat="1" applyFont="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wrapText="1"/>
    </xf>
    <xf numFmtId="0" fontId="12" fillId="0" borderId="0" xfId="0" applyFont="1" applyAlignment="1">
      <alignment vertical="center" wrapText="1"/>
    </xf>
    <xf numFmtId="0" fontId="1" fillId="8" borderId="14" xfId="0" applyFont="1" applyFill="1" applyBorder="1" applyAlignment="1">
      <alignment vertical="center"/>
    </xf>
    <xf numFmtId="0" fontId="1" fillId="5" borderId="14" xfId="0" applyFont="1" applyFill="1" applyBorder="1" applyAlignment="1">
      <alignment vertical="center"/>
    </xf>
    <xf numFmtId="165" fontId="1" fillId="8" borderId="14" xfId="0" applyNumberFormat="1" applyFont="1" applyFill="1" applyBorder="1" applyAlignment="1">
      <alignment horizontal="center" vertical="center" wrapText="1"/>
    </xf>
    <xf numFmtId="0" fontId="1" fillId="0" borderId="14" xfId="0" applyFont="1" applyBorder="1" applyAlignment="1">
      <alignment vertical="center"/>
    </xf>
    <xf numFmtId="0" fontId="6" fillId="0" borderId="14" xfId="0" applyFont="1" applyBorder="1" applyAlignment="1">
      <alignment vertical="center"/>
    </xf>
    <xf numFmtId="165" fontId="6" fillId="0" borderId="14" xfId="0" applyNumberFormat="1" applyFont="1" applyBorder="1" applyAlignment="1">
      <alignment horizontal="center" vertical="center" wrapText="1"/>
    </xf>
    <xf numFmtId="165" fontId="3" fillId="10" borderId="14" xfId="0" applyNumberFormat="1" applyFont="1" applyFill="1" applyBorder="1" applyAlignment="1">
      <alignment horizontal="center"/>
    </xf>
    <xf numFmtId="165" fontId="4" fillId="0" borderId="14" xfId="0" applyNumberFormat="1" applyFont="1" applyBorder="1" applyAlignment="1">
      <alignment horizontal="center"/>
    </xf>
    <xf numFmtId="0" fontId="3" fillId="7" borderId="18" xfId="0" applyFont="1" applyFill="1" applyBorder="1" applyAlignment="1">
      <alignment horizontal="center" vertical="center"/>
    </xf>
    <xf numFmtId="0" fontId="3" fillId="0" borderId="6" xfId="0" applyFont="1" applyBorder="1" applyAlignment="1">
      <alignment horizontal="center" vertical="center" wrapText="1"/>
    </xf>
    <xf numFmtId="0" fontId="14"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9" borderId="26" xfId="0" applyFont="1" applyFill="1" applyBorder="1" applyAlignment="1">
      <alignment horizontal="center" vertical="center"/>
    </xf>
    <xf numFmtId="0" fontId="13" fillId="9" borderId="26" xfId="0" applyFont="1" applyFill="1" applyBorder="1" applyAlignment="1">
      <alignment vertical="center"/>
    </xf>
    <xf numFmtId="0" fontId="14" fillId="9" borderId="0" xfId="0" applyFont="1" applyFill="1" applyAlignment="1">
      <alignment horizontal="center" vertical="center" wrapText="1"/>
    </xf>
    <xf numFmtId="0" fontId="3" fillId="9" borderId="0" xfId="0" applyFont="1" applyFill="1"/>
    <xf numFmtId="0" fontId="14" fillId="0" borderId="13"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22" fillId="0" borderId="0" xfId="0" applyFont="1" applyAlignment="1">
      <alignment vertical="center"/>
    </xf>
    <xf numFmtId="0" fontId="22" fillId="0" borderId="0" xfId="0" applyFont="1" applyAlignment="1">
      <alignment horizontal="center" vertical="center" wrapText="1"/>
    </xf>
    <xf numFmtId="0" fontId="20" fillId="0" borderId="0" xfId="0" applyFont="1"/>
    <xf numFmtId="0" fontId="0" fillId="9" borderId="0" xfId="0" applyFill="1"/>
    <xf numFmtId="0" fontId="0" fillId="9" borderId="0" xfId="0" applyFill="1" applyAlignment="1">
      <alignment wrapText="1"/>
    </xf>
    <xf numFmtId="0" fontId="24" fillId="0" borderId="0" xfId="0" applyFont="1"/>
    <xf numFmtId="0" fontId="26" fillId="0" borderId="0" xfId="0" applyFont="1"/>
    <xf numFmtId="0" fontId="28" fillId="0" borderId="0" xfId="3" applyFont="1" applyBorder="1"/>
    <xf numFmtId="0" fontId="28" fillId="0" borderId="0" xfId="3" applyFont="1" applyFill="1" applyBorder="1"/>
    <xf numFmtId="0" fontId="7" fillId="12" borderId="0" xfId="0" applyFont="1" applyFill="1"/>
    <xf numFmtId="0" fontId="19" fillId="12" borderId="0" xfId="0" applyFont="1" applyFill="1"/>
    <xf numFmtId="0" fontId="0" fillId="12" borderId="0" xfId="0" applyFill="1"/>
    <xf numFmtId="0" fontId="30" fillId="13" borderId="0" xfId="0" applyFont="1" applyFill="1"/>
    <xf numFmtId="0" fontId="29" fillId="13" borderId="0" xfId="0" applyFont="1" applyFill="1"/>
    <xf numFmtId="0" fontId="4" fillId="14" borderId="0" xfId="0" applyFont="1" applyFill="1"/>
    <xf numFmtId="0" fontId="27" fillId="9" borderId="0" xfId="0" applyFont="1" applyFill="1"/>
    <xf numFmtId="0" fontId="4" fillId="9" borderId="0" xfId="0" applyFont="1" applyFill="1"/>
    <xf numFmtId="0" fontId="25" fillId="9" borderId="0" xfId="0" applyFont="1" applyFill="1"/>
    <xf numFmtId="0" fontId="21" fillId="9" borderId="0" xfId="0" applyFont="1" applyFill="1"/>
    <xf numFmtId="3" fontId="1" fillId="0" borderId="0" xfId="0" applyNumberFormat="1" applyFont="1" applyAlignment="1">
      <alignment horizontal="center" vertical="center" wrapText="1"/>
    </xf>
    <xf numFmtId="165" fontId="1" fillId="0" borderId="0" xfId="4" applyNumberFormat="1" applyFont="1" applyAlignment="1">
      <alignment horizontal="center" vertical="center" wrapText="1"/>
    </xf>
    <xf numFmtId="3" fontId="6" fillId="0" borderId="0" xfId="0" applyNumberFormat="1" applyFont="1" applyAlignment="1">
      <alignment horizontal="center" vertical="center" wrapText="1"/>
    </xf>
    <xf numFmtId="6" fontId="3" fillId="10" borderId="14" xfId="0" applyNumberFormat="1" applyFont="1" applyFill="1" applyBorder="1" applyAlignment="1">
      <alignment horizontal="center"/>
    </xf>
    <xf numFmtId="6" fontId="3" fillId="9" borderId="14" xfId="0" applyNumberFormat="1" applyFont="1" applyFill="1" applyBorder="1" applyAlignment="1">
      <alignment horizontal="center"/>
    </xf>
    <xf numFmtId="6" fontId="4" fillId="0" borderId="14" xfId="0" applyNumberFormat="1" applyFont="1" applyBorder="1" applyAlignment="1">
      <alignment horizontal="center"/>
    </xf>
    <xf numFmtId="3" fontId="1" fillId="8" borderId="14" xfId="0" applyNumberFormat="1" applyFont="1" applyFill="1" applyBorder="1" applyAlignment="1">
      <alignment horizontal="center" vertical="center" wrapText="1"/>
    </xf>
    <xf numFmtId="3" fontId="6" fillId="0" borderId="14" xfId="0" applyNumberFormat="1" applyFont="1" applyBorder="1" applyAlignment="1">
      <alignment horizontal="center" vertical="center" wrapText="1"/>
    </xf>
    <xf numFmtId="6" fontId="6" fillId="0" borderId="0" xfId="0" applyNumberFormat="1" applyFont="1" applyAlignment="1">
      <alignment horizontal="center" vertical="center" wrapText="1"/>
    </xf>
    <xf numFmtId="0" fontId="12" fillId="3" borderId="0" xfId="0" applyFont="1" applyFill="1" applyAlignment="1">
      <alignment horizontal="center" vertical="center" wrapText="1"/>
    </xf>
    <xf numFmtId="165" fontId="4" fillId="0" borderId="0" xfId="0" applyNumberFormat="1" applyFont="1" applyAlignment="1">
      <alignment horizontal="center" vertical="center"/>
    </xf>
    <xf numFmtId="0" fontId="3" fillId="0" borderId="8" xfId="0" applyFont="1" applyBorder="1" applyAlignment="1">
      <alignment horizontal="center" vertical="center" wrapText="1"/>
    </xf>
    <xf numFmtId="0" fontId="3" fillId="0" borderId="27" xfId="0" applyFont="1" applyBorder="1" applyAlignment="1">
      <alignment horizontal="left" vertical="center" wrapText="1"/>
    </xf>
    <xf numFmtId="0" fontId="32" fillId="0" borderId="0" xfId="0" applyFont="1"/>
    <xf numFmtId="0" fontId="33" fillId="0" borderId="0" xfId="0" applyFont="1"/>
    <xf numFmtId="0" fontId="34" fillId="0" borderId="0" xfId="0" applyFont="1" applyAlignment="1">
      <alignment vertical="center"/>
    </xf>
    <xf numFmtId="0" fontId="1" fillId="15" borderId="14" xfId="0" applyFont="1" applyFill="1" applyBorder="1" applyAlignment="1">
      <alignment vertical="center"/>
    </xf>
    <xf numFmtId="3" fontId="1" fillId="15" borderId="14" xfId="0" applyNumberFormat="1" applyFont="1" applyFill="1" applyBorder="1" applyAlignment="1">
      <alignment horizontal="center" vertical="center" wrapText="1"/>
    </xf>
    <xf numFmtId="165" fontId="1" fillId="15" borderId="14" xfId="0" applyNumberFormat="1" applyFont="1" applyFill="1" applyBorder="1" applyAlignment="1">
      <alignment horizontal="center" vertical="center" wrapText="1"/>
    </xf>
    <xf numFmtId="165" fontId="3" fillId="9" borderId="14" xfId="0" applyNumberFormat="1" applyFont="1" applyFill="1" applyBorder="1" applyAlignment="1">
      <alignment horizontal="center"/>
    </xf>
    <xf numFmtId="0" fontId="1" fillId="10" borderId="14" xfId="0" applyFont="1" applyFill="1" applyBorder="1" applyAlignment="1">
      <alignment vertical="center"/>
    </xf>
    <xf numFmtId="3" fontId="1" fillId="10" borderId="14" xfId="0" applyNumberFormat="1" applyFont="1" applyFill="1" applyBorder="1" applyAlignment="1">
      <alignment horizontal="center" vertical="center" wrapText="1"/>
    </xf>
    <xf numFmtId="165" fontId="1" fillId="10" borderId="14" xfId="0" applyNumberFormat="1" applyFont="1" applyFill="1" applyBorder="1" applyAlignment="1">
      <alignment horizontal="center" vertical="center" wrapText="1"/>
    </xf>
    <xf numFmtId="0" fontId="1" fillId="9" borderId="14" xfId="0" applyFont="1" applyFill="1" applyBorder="1" applyAlignment="1">
      <alignment vertical="center"/>
    </xf>
    <xf numFmtId="3" fontId="1" fillId="9" borderId="14" xfId="0" applyNumberFormat="1" applyFont="1" applyFill="1" applyBorder="1" applyAlignment="1">
      <alignment horizontal="center" vertical="center" wrapText="1"/>
    </xf>
    <xf numFmtId="165" fontId="1" fillId="9" borderId="14" xfId="0" applyNumberFormat="1" applyFont="1" applyFill="1" applyBorder="1" applyAlignment="1">
      <alignment horizontal="center" vertical="center" wrapText="1"/>
    </xf>
    <xf numFmtId="6" fontId="1" fillId="11" borderId="0" xfId="0" applyNumberFormat="1" applyFont="1" applyFill="1" applyAlignment="1">
      <alignment horizontal="center" vertical="center" wrapText="1"/>
    </xf>
    <xf numFmtId="165" fontId="1" fillId="11" borderId="0" xfId="0" applyNumberFormat="1" applyFont="1" applyFill="1" applyAlignment="1">
      <alignment horizontal="center" vertical="center" wrapText="1"/>
    </xf>
    <xf numFmtId="8" fontId="0" fillId="0" borderId="0" xfId="0" applyNumberFormat="1" applyAlignment="1">
      <alignment vertical="center"/>
    </xf>
    <xf numFmtId="165" fontId="0" fillId="0" borderId="0" xfId="0" applyNumberFormat="1" applyAlignment="1">
      <alignment vertical="center"/>
    </xf>
    <xf numFmtId="0" fontId="28" fillId="0" borderId="0" xfId="3" applyFont="1"/>
    <xf numFmtId="0" fontId="7" fillId="16" borderId="1" xfId="0" applyFont="1" applyFill="1" applyBorder="1" applyAlignment="1">
      <alignment vertical="center"/>
    </xf>
    <xf numFmtId="0" fontId="7" fillId="16" borderId="16" xfId="0" applyFont="1" applyFill="1" applyBorder="1" applyAlignment="1">
      <alignment horizontal="center" vertical="center"/>
    </xf>
    <xf numFmtId="0" fontId="8" fillId="16" borderId="0" xfId="0" applyFont="1" applyFill="1" applyAlignment="1">
      <alignment vertical="center"/>
    </xf>
    <xf numFmtId="0" fontId="8" fillId="16" borderId="0" xfId="0" applyFont="1" applyFill="1" applyAlignment="1">
      <alignment horizontal="center" vertical="center" wrapText="1"/>
    </xf>
    <xf numFmtId="0" fontId="7" fillId="16" borderId="0" xfId="0" applyFont="1" applyFill="1" applyAlignment="1">
      <alignment vertical="center" wrapText="1"/>
    </xf>
    <xf numFmtId="0" fontId="7" fillId="16" borderId="0" xfId="0" applyFont="1" applyFill="1" applyAlignment="1">
      <alignment horizontal="center" vertical="center" wrapText="1"/>
    </xf>
    <xf numFmtId="0" fontId="7" fillId="16" borderId="0" xfId="0" applyFont="1" applyFill="1" applyAlignment="1">
      <alignment horizontal="left" vertical="center" wrapText="1"/>
    </xf>
    <xf numFmtId="0" fontId="3" fillId="2" borderId="14" xfId="0" applyFont="1" applyFill="1" applyBorder="1"/>
    <xf numFmtId="0" fontId="0" fillId="2" borderId="14" xfId="0" applyFill="1" applyBorder="1"/>
    <xf numFmtId="0" fontId="3" fillId="4" borderId="3" xfId="0" applyFont="1" applyFill="1" applyBorder="1" applyAlignment="1">
      <alignment horizontal="right" vertical="center"/>
    </xf>
    <xf numFmtId="0" fontId="3" fillId="4" borderId="4" xfId="0" applyFont="1" applyFill="1" applyBorder="1" applyAlignment="1">
      <alignment horizontal="center" vertical="center" wrapText="1"/>
    </xf>
    <xf numFmtId="0" fontId="4" fillId="4" borderId="29" xfId="0" applyFont="1" applyFill="1" applyBorder="1"/>
    <xf numFmtId="0" fontId="3" fillId="4" borderId="16" xfId="0" applyFont="1" applyFill="1" applyBorder="1"/>
    <xf numFmtId="0" fontId="35" fillId="4" borderId="0" xfId="0" applyFont="1" applyFill="1" applyAlignment="1">
      <alignment vertical="center"/>
    </xf>
    <xf numFmtId="0" fontId="36" fillId="4" borderId="0" xfId="0" applyFont="1" applyFill="1" applyAlignment="1">
      <alignment vertical="center"/>
    </xf>
    <xf numFmtId="0" fontId="35" fillId="4" borderId="0" xfId="0" applyFont="1" applyFill="1" applyAlignment="1">
      <alignment horizontal="center" vertical="center" wrapText="1"/>
    </xf>
    <xf numFmtId="165" fontId="35" fillId="4" borderId="0" xfId="0" applyNumberFormat="1" applyFont="1" applyFill="1" applyAlignment="1">
      <alignment horizontal="center" vertical="center" wrapText="1"/>
    </xf>
    <xf numFmtId="3" fontId="36" fillId="4" borderId="0" xfId="0" applyNumberFormat="1" applyFont="1" applyFill="1" applyAlignment="1">
      <alignment horizontal="center" vertical="center" wrapText="1"/>
    </xf>
    <xf numFmtId="0" fontId="36" fillId="4" borderId="0" xfId="0" applyFont="1" applyFill="1" applyAlignment="1">
      <alignment horizontal="center" vertical="center" wrapText="1"/>
    </xf>
    <xf numFmtId="0" fontId="8" fillId="16" borderId="14" xfId="0" applyFont="1" applyFill="1" applyBorder="1" applyAlignment="1">
      <alignment vertical="center"/>
    </xf>
    <xf numFmtId="0" fontId="8" fillId="16" borderId="14" xfId="0" applyFont="1" applyFill="1" applyBorder="1" applyAlignment="1">
      <alignment horizontal="center" vertical="center" wrapText="1"/>
    </xf>
    <xf numFmtId="0" fontId="8" fillId="16" borderId="15"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9" xfId="0" applyFont="1" applyBorder="1" applyAlignment="1">
      <alignment horizontal="center" vertical="center" wrapText="1"/>
    </xf>
    <xf numFmtId="164" fontId="1" fillId="0" borderId="0" xfId="0" applyNumberFormat="1" applyFont="1" applyAlignment="1">
      <alignment horizontal="center" vertical="center" wrapText="1"/>
    </xf>
    <xf numFmtId="9" fontId="3" fillId="0" borderId="0" xfId="0" applyNumberFormat="1" applyFont="1" applyAlignment="1">
      <alignment horizontal="center" vertical="center"/>
    </xf>
    <xf numFmtId="0" fontId="3" fillId="9" borderId="0" xfId="0" applyFont="1" applyFill="1" applyAlignment="1">
      <alignment vertical="center" wrapText="1"/>
    </xf>
    <xf numFmtId="0" fontId="3" fillId="9" borderId="0" xfId="0" applyFont="1" applyFill="1" applyAlignment="1">
      <alignment vertical="center"/>
    </xf>
    <xf numFmtId="165" fontId="3" fillId="9" borderId="0" xfId="0" applyNumberFormat="1" applyFont="1" applyFill="1" applyAlignment="1">
      <alignment horizontal="center" vertical="center"/>
    </xf>
    <xf numFmtId="9" fontId="3" fillId="9" borderId="0" xfId="0" applyNumberFormat="1" applyFont="1" applyFill="1" applyAlignment="1">
      <alignment horizontal="center" vertical="center"/>
    </xf>
    <xf numFmtId="9" fontId="3" fillId="9" borderId="0" xfId="2" applyFont="1" applyFill="1" applyAlignment="1">
      <alignment horizontal="center" vertical="center"/>
    </xf>
    <xf numFmtId="0" fontId="3" fillId="9" borderId="0" xfId="0" applyFont="1" applyFill="1" applyAlignment="1">
      <alignment horizontal="left" vertical="center"/>
    </xf>
    <xf numFmtId="6" fontId="3" fillId="3" borderId="0" xfId="0" applyNumberFormat="1" applyFont="1" applyFill="1" applyAlignment="1">
      <alignment horizontal="center" vertical="center"/>
    </xf>
    <xf numFmtId="165" fontId="0" fillId="0" borderId="0" xfId="0" applyNumberFormat="1"/>
    <xf numFmtId="0" fontId="24" fillId="0" borderId="0" xfId="0" applyFont="1" applyAlignment="1">
      <alignment wrapText="1"/>
    </xf>
    <xf numFmtId="0" fontId="24" fillId="0" borderId="0" xfId="0" applyFont="1" applyAlignment="1">
      <alignment horizontal="left" vertical="center" wrapText="1"/>
    </xf>
    <xf numFmtId="0" fontId="0" fillId="0" borderId="0" xfId="0" applyAlignment="1">
      <alignment horizontal="left" vertical="center" wrapText="1"/>
    </xf>
    <xf numFmtId="0" fontId="38" fillId="0" borderId="0" xfId="0" applyFont="1" applyAlignment="1">
      <alignment horizontal="center" wrapText="1"/>
    </xf>
    <xf numFmtId="0" fontId="39" fillId="0" borderId="0" xfId="0" applyFont="1" applyAlignment="1">
      <alignment horizont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28" xfId="0" applyFont="1" applyFill="1" applyBorder="1" applyAlignment="1">
      <alignment horizontal="center" vertical="center" wrapText="1"/>
    </xf>
    <xf numFmtId="0" fontId="3" fillId="4" borderId="30" xfId="0" applyFont="1" applyFill="1" applyBorder="1" applyAlignment="1">
      <alignment horizontal="left" vertical="top" wrapText="1"/>
    </xf>
    <xf numFmtId="0" fontId="3" fillId="4" borderId="31" xfId="0" applyFont="1" applyFill="1" applyBorder="1" applyAlignment="1">
      <alignment horizontal="left" vertical="top" wrapText="1"/>
    </xf>
    <xf numFmtId="0" fontId="3" fillId="4" borderId="32" xfId="0" applyFont="1" applyFill="1" applyBorder="1" applyAlignment="1">
      <alignment horizontal="left" vertical="top" wrapText="1"/>
    </xf>
    <xf numFmtId="0" fontId="3" fillId="4" borderId="33"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7" fillId="11" borderId="1" xfId="0" applyFont="1" applyFill="1" applyBorder="1" applyAlignment="1">
      <alignment horizontal="left" vertical="center"/>
    </xf>
    <xf numFmtId="0" fontId="7" fillId="11" borderId="17" xfId="0" applyFont="1" applyFill="1" applyBorder="1" applyAlignment="1">
      <alignment horizontal="left" vertical="center"/>
    </xf>
    <xf numFmtId="0" fontId="7" fillId="11" borderId="2" xfId="0" applyFont="1" applyFill="1" applyBorder="1" applyAlignment="1">
      <alignment horizontal="left" vertical="center"/>
    </xf>
    <xf numFmtId="0" fontId="12" fillId="6" borderId="0" xfId="0" applyFont="1" applyFill="1" applyAlignment="1">
      <alignment horizontal="center" vertical="center" wrapText="1"/>
    </xf>
    <xf numFmtId="0" fontId="12" fillId="3" borderId="0" xfId="0" applyFont="1" applyFill="1" applyAlignment="1">
      <alignment horizontal="center" vertical="center" wrapText="1"/>
    </xf>
    <xf numFmtId="0" fontId="4" fillId="4" borderId="0" xfId="0" applyFont="1" applyFill="1" applyAlignment="1">
      <alignment horizontal="center"/>
    </xf>
    <xf numFmtId="0" fontId="24" fillId="0" borderId="0" xfId="0" applyFont="1" applyAlignment="1">
      <alignment horizontal="left" vertical="center" wrapText="1"/>
    </xf>
  </cellXfs>
  <cellStyles count="5">
    <cellStyle name="Comma" xfId="4" builtinId="3"/>
    <cellStyle name="Currency" xfId="1" builtinId="4"/>
    <cellStyle name="Hyperlink" xfId="3" builtinId="8"/>
    <cellStyle name="Normal" xfId="0" builtinId="0"/>
    <cellStyle name="Percent" xfId="2" builtinId="5"/>
  </cellStyles>
  <dxfs count="61">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dxf>
    <dxf>
      <font>
        <strike val="0"/>
        <outline val="0"/>
        <shadow val="0"/>
        <u val="none"/>
        <vertAlign val="baseline"/>
        <sz val="11"/>
        <color theme="1"/>
        <name val="Arial"/>
        <family val="2"/>
        <scheme val="none"/>
      </font>
      <alignment horizontal="left" vertical="center" textRotation="0" indent="0" justifyLastLine="0" shrinkToFit="0" readingOrder="0"/>
    </dxf>
    <dxf>
      <font>
        <b/>
        <i val="0"/>
        <strike val="0"/>
        <condense val="0"/>
        <extend val="0"/>
        <outline val="0"/>
        <shadow val="0"/>
        <u val="none"/>
        <vertAlign val="baseline"/>
        <sz val="11"/>
        <color theme="1"/>
        <name val="Arial"/>
        <family val="2"/>
        <scheme val="none"/>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0" indent="0" justifyLastLine="0" shrinkToFit="0" readingOrder="0"/>
    </dxf>
    <dxf>
      <font>
        <b/>
        <i val="0"/>
        <strike val="0"/>
        <condense val="0"/>
        <extend val="0"/>
        <outline val="0"/>
        <shadow val="0"/>
        <u val="none"/>
        <vertAlign val="baseline"/>
        <sz val="11"/>
        <color theme="1"/>
        <name val="Arial"/>
        <family val="2"/>
        <scheme val="none"/>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alignment horizontal="center" vertical="center" textRotation="0" indent="0" justifyLastLine="0" shrinkToFit="0" readingOrder="0"/>
    </dxf>
    <dxf>
      <font>
        <b/>
        <i val="0"/>
        <strike val="0"/>
        <condense val="0"/>
        <extend val="0"/>
        <outline val="0"/>
        <shadow val="0"/>
        <u val="none"/>
        <vertAlign val="baseline"/>
        <sz val="11"/>
        <color theme="1"/>
        <name val="Arial"/>
        <family val="2"/>
        <scheme val="none"/>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0" indent="0" justifyLastLine="0" shrinkToFit="0" readingOrder="0"/>
    </dxf>
    <dxf>
      <font>
        <b/>
        <i val="0"/>
        <strike val="0"/>
        <condense val="0"/>
        <extend val="0"/>
        <outline val="0"/>
        <shadow val="0"/>
        <u val="none"/>
        <vertAlign val="baseline"/>
        <sz val="11"/>
        <color theme="1"/>
        <name val="Arial"/>
        <family val="2"/>
        <scheme val="none"/>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0" indent="0" justifyLastLine="0" shrinkToFit="0" readingOrder="0"/>
    </dxf>
    <dxf>
      <font>
        <b/>
        <i val="0"/>
        <strike val="0"/>
        <condense val="0"/>
        <extend val="0"/>
        <outline val="0"/>
        <shadow val="0"/>
        <u val="none"/>
        <vertAlign val="baseline"/>
        <sz val="11"/>
        <color theme="1"/>
        <name val="Arial"/>
        <family val="2"/>
        <scheme val="none"/>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0" indent="0" justifyLastLine="0" shrinkToFit="0" readingOrder="0"/>
    </dxf>
    <dxf>
      <font>
        <b/>
        <i val="0"/>
        <strike val="0"/>
        <condense val="0"/>
        <extend val="0"/>
        <outline val="0"/>
        <shadow val="0"/>
        <u val="none"/>
        <vertAlign val="baseline"/>
        <sz val="11"/>
        <color theme="1"/>
        <name val="Arial"/>
        <family val="2"/>
        <scheme val="none"/>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alignment horizontal="center" vertical="center" textRotation="0" indent="0" justifyLastLine="0" shrinkToFit="0" readingOrder="0"/>
    </dxf>
    <dxf>
      <font>
        <b/>
        <i val="0"/>
        <strike val="0"/>
        <condense val="0"/>
        <extend val="0"/>
        <outline val="0"/>
        <shadow val="0"/>
        <u val="none"/>
        <vertAlign val="baseline"/>
        <sz val="11"/>
        <color theme="1"/>
        <name val="Arial"/>
        <family val="2"/>
        <scheme val="none"/>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alignment horizontal="center" vertical="center" textRotation="0" indent="0" justifyLastLine="0" shrinkToFit="0" readingOrder="0"/>
    </dxf>
    <dxf>
      <font>
        <b/>
        <i val="0"/>
        <strike val="0"/>
        <condense val="0"/>
        <extend val="0"/>
        <outline val="0"/>
        <shadow val="0"/>
        <u val="none"/>
        <vertAlign val="baseline"/>
        <sz val="11"/>
        <color theme="1"/>
        <name val="Arial"/>
        <family val="2"/>
        <scheme val="none"/>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alignment horizontal="center" vertical="center" textRotation="0" indent="0" justifyLastLine="0" shrinkToFit="0" readingOrder="0"/>
    </dxf>
    <dxf>
      <font>
        <b/>
        <i val="0"/>
        <strike val="0"/>
        <condense val="0"/>
        <extend val="0"/>
        <outline val="0"/>
        <shadow val="0"/>
        <u val="none"/>
        <vertAlign val="baseline"/>
        <sz val="11"/>
        <color theme="1"/>
        <name val="Arial"/>
        <family val="2"/>
        <scheme val="none"/>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0" indent="0" justifyLastLine="0" shrinkToFit="0" readingOrder="0"/>
    </dxf>
    <dxf>
      <font>
        <b/>
        <i val="0"/>
        <strike val="0"/>
        <condense val="0"/>
        <extend val="0"/>
        <outline val="0"/>
        <shadow val="0"/>
        <u val="none"/>
        <vertAlign val="baseline"/>
        <sz val="11"/>
        <color theme="1"/>
        <name val="Arial"/>
        <family val="2"/>
        <scheme val="none"/>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0" indent="0" justifyLastLine="0" shrinkToFit="0" readingOrder="0"/>
    </dxf>
    <dxf>
      <font>
        <b/>
        <i val="0"/>
        <strike val="0"/>
        <condense val="0"/>
        <extend val="0"/>
        <outline val="0"/>
        <shadow val="0"/>
        <u val="none"/>
        <vertAlign val="baseline"/>
        <sz val="11"/>
        <color theme="1"/>
        <name val="Arial"/>
        <family val="2"/>
        <scheme val="none"/>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0" indent="0" justifyLastLine="0" shrinkToFit="0" readingOrder="0"/>
    </dxf>
    <dxf>
      <font>
        <b/>
        <i val="0"/>
        <strike val="0"/>
        <condense val="0"/>
        <extend val="0"/>
        <outline val="0"/>
        <shadow val="0"/>
        <u val="none"/>
        <vertAlign val="baseline"/>
        <sz val="11"/>
        <color theme="1"/>
        <name val="Arial"/>
        <family val="2"/>
        <scheme val="none"/>
      </font>
      <numFmt numFmtId="165" formatCode="&quot;$&quot;#,##0"/>
      <alignment horizontal="center" vertical="center" textRotation="0" wrapText="0" indent="0" justifyLastLine="0" shrinkToFit="0" readingOrder="0"/>
    </dxf>
    <dxf>
      <font>
        <strike val="0"/>
        <outline val="0"/>
        <shadow val="0"/>
        <u val="none"/>
        <vertAlign val="baseline"/>
        <sz val="11"/>
        <color theme="1"/>
        <name val="Arial"/>
        <family val="2"/>
        <scheme val="none"/>
      </font>
      <alignment horizontal="center"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color theme="1"/>
        <name val="Arial"/>
        <family val="2"/>
        <scheme val="none"/>
      </font>
      <fill>
        <patternFill patternType="solid">
          <fgColor indexed="64"/>
          <bgColor theme="2"/>
        </patternFill>
      </fill>
      <alignment horizontal="center" vertical="center" textRotation="0" indent="0" justifyLastLine="0" shrinkToFit="0" readingOrder="0"/>
    </dxf>
    <dxf>
      <alignment horizontal="center" vertical="center" textRotation="0" wrapText="0" indent="0" justifyLastLine="0" shrinkToFit="0" readingOrder="0"/>
    </dxf>
    <dxf>
      <font>
        <strike val="0"/>
        <outline val="0"/>
        <shadow val="0"/>
        <u val="none"/>
        <vertAlign val="baseline"/>
        <sz val="11"/>
        <color theme="1"/>
        <name val="Arial"/>
        <family val="2"/>
        <scheme val="none"/>
      </font>
      <fill>
        <patternFill patternType="solid">
          <fgColor indexed="64"/>
          <bgColor theme="2"/>
        </patternFill>
      </fill>
      <alignment horizontal="center"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
      <font>
        <strike val="0"/>
        <outline val="0"/>
        <shadow val="0"/>
        <u val="none"/>
        <vertAlign val="baseline"/>
        <sz val="11"/>
        <color theme="1"/>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
      <font>
        <strike val="0"/>
        <outline val="0"/>
        <shadow val="0"/>
        <u val="none"/>
        <vertAlign val="baseline"/>
        <sz val="11"/>
        <color theme="1"/>
        <name val="Arial"/>
        <family val="2"/>
        <scheme val="none"/>
      </font>
      <alignment horizontal="general" vertical="center" textRotation="0" wrapText="1" indent="0" justifyLastLine="0" shrinkToFit="0" readingOrder="0"/>
    </dxf>
    <dxf>
      <font>
        <strike val="0"/>
        <outline val="0"/>
        <shadow val="0"/>
        <u val="none"/>
        <vertAlign val="baseline"/>
        <sz val="11"/>
        <color theme="1"/>
        <name val="Arial"/>
        <family val="2"/>
        <scheme val="none"/>
      </font>
    </dxf>
    <dxf>
      <font>
        <b/>
        <strike val="0"/>
        <outline val="0"/>
        <shadow val="0"/>
        <u val="none"/>
        <vertAlign val="baseline"/>
        <sz val="11"/>
        <color theme="0"/>
        <name val="Arial"/>
        <family val="2"/>
        <scheme val="none"/>
      </font>
      <fill>
        <patternFill patternType="solid">
          <fgColor indexed="64"/>
          <bgColor theme="4" tint="-0.499984740745262"/>
        </patternFill>
      </fill>
      <alignment horizontal="general" vertical="center" textRotation="0" wrapText="1" indent="0" justifyLastLine="0" shrinkToFit="0" readingOrder="0"/>
    </dxf>
    <dxf>
      <font>
        <strike val="0"/>
        <outline val="0"/>
        <shadow val="0"/>
        <u val="none"/>
        <vertAlign val="baseline"/>
        <sz val="10"/>
        <color theme="1"/>
        <name val="Arial"/>
        <family val="2"/>
        <scheme val="none"/>
      </font>
      <numFmt numFmtId="165" formatCode="&quot;$&quot;#,##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5" formatCode="&quot;$&quot;#,##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5" formatCode="&quot;$&quot;#,##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0" formatCode="&quot;$&quot;#,##0_);[Red]\(&quot;$&quot;#,##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0" formatCode="&quot;$&quot;#,##0_);[Red]\(&quot;$&quot;#,##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numFmt numFmtId="165" formatCode="&quot;$&quot;#,##0"/>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strike val="0"/>
        <outline val="0"/>
        <shadow val="0"/>
        <u val="none"/>
        <vertAlign val="baseline"/>
        <sz val="10"/>
        <color theme="1"/>
        <name val="Arial"/>
        <family val="2"/>
        <scheme val="none"/>
      </font>
      <alignment horizontal="general" vertical="center" textRotation="0" wrapText="0" indent="0" justifyLastLine="0" shrinkToFit="0" readingOrder="0"/>
    </dxf>
    <dxf>
      <font>
        <strike val="0"/>
        <outline val="0"/>
        <shadow val="0"/>
        <u val="none"/>
        <vertAlign val="baseline"/>
        <sz val="10"/>
        <color theme="1"/>
        <name val="Arial"/>
        <family val="2"/>
        <scheme val="none"/>
      </font>
      <alignment horizontal="general" vertical="center" textRotation="0" wrapText="1" indent="0" justifyLastLine="0" shrinkToFit="0" readingOrder="0"/>
    </dxf>
    <dxf>
      <font>
        <b/>
        <strike val="0"/>
        <outline val="0"/>
        <shadow val="0"/>
        <u val="none"/>
        <vertAlign val="baseline"/>
        <sz val="10"/>
        <color theme="0"/>
        <name val="Arial"/>
        <family val="2"/>
        <scheme val="none"/>
      </font>
      <fill>
        <patternFill patternType="solid">
          <fgColor indexed="64"/>
          <bgColor theme="4" tint="-0.499984740745262"/>
        </patternFill>
      </fill>
      <alignment horizontal="general" vertical="center" textRotation="0" wrapText="1" indent="0" justifyLastLine="0" shrinkToFit="0" readingOrder="0"/>
    </dxf>
  </dxfs>
  <tableStyles count="0" defaultTableStyle="TableStyleMedium2" defaultPivotStyle="PivotStyleLight16"/>
  <colors>
    <mruColors>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48260</xdr:colOff>
      <xdr:row>3</xdr:row>
      <xdr:rowOff>58420</xdr:rowOff>
    </xdr:from>
    <xdr:to>
      <xdr:col>16</xdr:col>
      <xdr:colOff>591773</xdr:colOff>
      <xdr:row>36</xdr:row>
      <xdr:rowOff>124203</xdr:rowOff>
    </xdr:to>
    <xdr:sp macro="" textlink="">
      <xdr:nvSpPr>
        <xdr:cNvPr id="268" name="TextBox 1">
          <a:extLst>
            <a:ext uri="{FF2B5EF4-FFF2-40B4-BE49-F238E27FC236}">
              <a16:creationId xmlns:a16="http://schemas.microsoft.com/office/drawing/2014/main" id="{09BE96DB-7A74-4D54-9FB1-084E38198C7A}"/>
            </a:ext>
          </a:extLst>
        </xdr:cNvPr>
        <xdr:cNvSpPr txBox="1"/>
      </xdr:nvSpPr>
      <xdr:spPr>
        <a:xfrm>
          <a:off x="48260" y="1074420"/>
          <a:ext cx="10364846" cy="6352283"/>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Arial" panose="020B0604020202020204" pitchFamily="34" charset="0"/>
              <a:ea typeface="+mn-ea"/>
              <a:cs typeface="Arial" panose="020B0604020202020204" pitchFamily="34" charset="0"/>
            </a:rPr>
            <a:t>This tool is designed</a:t>
          </a:r>
          <a:r>
            <a:rPr lang="en-US" sz="1100" b="1" i="0" u="none" strike="noStrike" baseline="0">
              <a:solidFill>
                <a:schemeClr val="dk1"/>
              </a:solidFill>
              <a:effectLst/>
              <a:latin typeface="Arial" panose="020B0604020202020204" pitchFamily="34" charset="0"/>
              <a:ea typeface="+mn-ea"/>
              <a:cs typeface="Arial" panose="020B0604020202020204" pitchFamily="34" charset="0"/>
            </a:rPr>
            <a:t> to assist community health centers in evaluating their financial readiness for value-based payment models as well as estimates of projected revenues, costs and returns on investment for various alternative payment arrangements. To assess your organization's financial position, please review the following directions before completing the subsequent worksheets. </a:t>
          </a:r>
        </a:p>
        <a:p>
          <a:endParaRPr lang="en-US" sz="1100" b="1" i="0" u="none" strike="noStrike" baseline="0">
            <a:solidFill>
              <a:schemeClr val="dk1"/>
            </a:solidFill>
            <a:effectLst/>
            <a:latin typeface="Arial" panose="020B0604020202020204" pitchFamily="34" charset="0"/>
            <a:ea typeface="+mn-ea"/>
            <a:cs typeface="Arial" panose="020B0604020202020204" pitchFamily="34" charset="0"/>
          </a:endParaRPr>
        </a:p>
        <a:p>
          <a:r>
            <a:rPr lang="en-US" sz="1100" b="0" i="0" u="none" strike="noStrike" baseline="0">
              <a:solidFill>
                <a:schemeClr val="dk1"/>
              </a:solidFill>
              <a:effectLst/>
              <a:latin typeface="Arial" panose="020B0604020202020204" pitchFamily="34" charset="0"/>
              <a:ea typeface="+mn-ea"/>
              <a:cs typeface="Arial" panose="020B0604020202020204" pitchFamily="34" charset="0"/>
            </a:rPr>
            <a:t>Please note: The workbook is meant to provide high-level financial projections using national averages and benchmarking information. Other factors influencing your organization's ability to assume value-based arrangements (i.e. geography, average salaries, cost of living, patient demographics, risk adjustment, etc.) would need to be evaluated separately. </a:t>
          </a:r>
        </a:p>
        <a:p>
          <a:endParaRPr lang="en-US" sz="1100" b="1" i="0" u="none" strike="noStrike" baseline="0">
            <a:solidFill>
              <a:schemeClr val="dk1"/>
            </a:solidFill>
            <a:effectLst/>
            <a:latin typeface="Arial" panose="020B0604020202020204" pitchFamily="34" charset="0"/>
            <a:ea typeface="+mn-ea"/>
            <a:cs typeface="Arial" panose="020B0604020202020204" pitchFamily="34" charset="0"/>
          </a:endParaRPr>
        </a:p>
        <a:p>
          <a:r>
            <a:rPr lang="en-US" sz="1100" b="1" i="0" u="none" strike="noStrike" baseline="0">
              <a:solidFill>
                <a:schemeClr val="dk1"/>
              </a:solidFill>
              <a:effectLst/>
              <a:latin typeface="Arial" panose="020B0604020202020204" pitchFamily="34" charset="0"/>
              <a:ea typeface="+mn-ea"/>
              <a:cs typeface="Arial" panose="020B0604020202020204" pitchFamily="34" charset="0"/>
            </a:rPr>
            <a:t>Additionally, the glossary worksheet contains helpful definitions and source data used for benchmarking purposes. </a:t>
          </a:r>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1" i="0" u="none" strike="noStrike">
              <a:solidFill>
                <a:schemeClr val="dk1"/>
              </a:solidFill>
              <a:effectLst/>
              <a:latin typeface="Arial" panose="020B0604020202020204" pitchFamily="34" charset="0"/>
              <a:ea typeface="+mn-ea"/>
              <a:cs typeface="Arial" panose="020B0604020202020204" pitchFamily="34" charset="0"/>
            </a:rPr>
            <a:t>Directions: </a:t>
          </a: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1" i="0" u="none" strike="noStrike">
              <a:solidFill>
                <a:schemeClr val="dk1"/>
              </a:solidFill>
              <a:effectLst/>
              <a:latin typeface="Arial" panose="020B0604020202020204" pitchFamily="34" charset="0"/>
              <a:ea typeface="+mn-ea"/>
              <a:cs typeface="Arial" panose="020B0604020202020204" pitchFamily="34" charset="0"/>
            </a:rPr>
            <a:t>Complete the following tabs</a:t>
          </a: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1" i="0" u="none" strike="noStrike">
              <a:solidFill>
                <a:schemeClr val="dk1"/>
              </a:solidFill>
              <a:effectLst/>
              <a:latin typeface="Arial" panose="020B0604020202020204" pitchFamily="34" charset="0"/>
              <a:ea typeface="+mn-ea"/>
              <a:cs typeface="Arial" panose="020B0604020202020204" pitchFamily="34" charset="0"/>
            </a:rPr>
            <a:t>1. VBP</a:t>
          </a:r>
          <a:r>
            <a:rPr lang="en-US" sz="1100" b="1" i="0" u="none" strike="noStrike" baseline="0">
              <a:solidFill>
                <a:schemeClr val="dk1"/>
              </a:solidFill>
              <a:effectLst/>
              <a:latin typeface="Arial" panose="020B0604020202020204" pitchFamily="34" charset="0"/>
              <a:ea typeface="+mn-ea"/>
              <a:cs typeface="Arial" panose="020B0604020202020204" pitchFamily="34" charset="0"/>
            </a:rPr>
            <a:t> Readiness Check</a:t>
          </a:r>
          <a:r>
            <a:rPr lang="en-US" sz="1100" b="1" i="0" u="none" strike="noStrike">
              <a:solidFill>
                <a:schemeClr val="dk1"/>
              </a:solidFill>
              <a:effectLst/>
              <a:latin typeface="Arial" panose="020B0604020202020204" pitchFamily="34" charset="0"/>
              <a:ea typeface="+mn-ea"/>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Answer</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 each question in the "response" column to the best of your knowledge. When you have completed the assessment, a score will populate at the bottom of the page indicating high, medium or low financial readiness for VBP arrangements based on your responses. In this section, value-based payment contracts are defined as capitated payments, pay-for-performance contracts, care coordination payments as well as alternative payment models (bundled payments, capitated arrangements, etc.)</a:t>
          </a:r>
        </a:p>
        <a:p>
          <a:endParaRPr lang="en-US" sz="1100" b="0" i="0" u="none" strike="noStrike" baseline="0">
            <a:solidFill>
              <a:schemeClr val="dk1"/>
            </a:solidFill>
            <a:effectLst/>
            <a:latin typeface="Arial" panose="020B0604020202020204" pitchFamily="34" charset="0"/>
            <a:ea typeface="+mn-ea"/>
            <a:cs typeface="Arial" panose="020B0604020202020204" pitchFamily="34" charset="0"/>
          </a:endParaRPr>
        </a:p>
        <a:p>
          <a:r>
            <a:rPr lang="en-US" sz="1100" b="1" i="0" u="none" strike="noStrike" baseline="0">
              <a:solidFill>
                <a:schemeClr val="dk1"/>
              </a:solidFill>
              <a:effectLst/>
              <a:latin typeface="Arial" panose="020B0604020202020204" pitchFamily="34" charset="0"/>
              <a:ea typeface="+mn-ea"/>
              <a:cs typeface="Arial" panose="020B0604020202020204" pitchFamily="34" charset="0"/>
            </a:rPr>
            <a:t>2. Projected Revenues: </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populate the following information for each of your current and/or potential future value-based payment contracts to generate total projected revenues. For definitions of the revenue categories, please reference the Glossary tab. </a:t>
          </a:r>
        </a:p>
        <a:p>
          <a:r>
            <a:rPr lang="en-US" sz="1100" b="0" i="0" u="none" strike="noStrike" baseline="0">
              <a:solidFill>
                <a:schemeClr val="dk1"/>
              </a:solidFill>
              <a:effectLst/>
              <a:latin typeface="Arial" panose="020B0604020202020204" pitchFamily="34" charset="0"/>
              <a:ea typeface="+mn-ea"/>
              <a:cs typeface="Arial" panose="020B0604020202020204" pitchFamily="34" charset="0"/>
            </a:rPr>
            <a:t>	</a:t>
          </a:r>
          <a:r>
            <a:rPr lang="en-US" sz="1100" b="1" i="0" u="none" strike="noStrike" baseline="0">
              <a:solidFill>
                <a:schemeClr val="dk1"/>
              </a:solidFill>
              <a:effectLst/>
              <a:latin typeface="Arial" panose="020B0604020202020204" pitchFamily="34" charset="0"/>
              <a:ea typeface="+mn-ea"/>
              <a:cs typeface="Arial" panose="020B0604020202020204" pitchFamily="34" charset="0"/>
            </a:rPr>
            <a:t># of lives </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included in contract</a:t>
          </a:r>
        </a:p>
        <a:p>
          <a:pPr lvl="2"/>
          <a:r>
            <a:rPr lang="en-US" sz="1100" b="1" i="0" u="none" strike="noStrike" baseline="0">
              <a:solidFill>
                <a:schemeClr val="dk1"/>
              </a:solidFill>
              <a:effectLst/>
              <a:latin typeface="Arial" panose="020B0604020202020204" pitchFamily="34" charset="0"/>
              <a:ea typeface="+mn-ea"/>
              <a:cs typeface="Arial" panose="020B0604020202020204" pitchFamily="34" charset="0"/>
            </a:rPr>
            <a:t>Contractual revenue </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(per member per month)</a:t>
          </a:r>
        </a:p>
        <a:p>
          <a:pPr lvl="2"/>
          <a:r>
            <a:rPr lang="en-US" sz="1100" b="1" i="0" u="none" strike="noStrike" baseline="0">
              <a:solidFill>
                <a:schemeClr val="dk1"/>
              </a:solidFill>
              <a:effectLst/>
              <a:latin typeface="Arial" panose="020B0604020202020204" pitchFamily="34" charset="0"/>
              <a:ea typeface="+mn-ea"/>
              <a:cs typeface="Arial" panose="020B0604020202020204" pitchFamily="34" charset="0"/>
            </a:rPr>
            <a:t>At-risk revenue </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(annual total)</a:t>
          </a:r>
        </a:p>
        <a:p>
          <a:pPr lvl="2"/>
          <a:endParaRPr lang="en-US" sz="1100" b="1" i="0" u="none" strike="noStrike" baseline="0">
            <a:solidFill>
              <a:schemeClr val="dk1"/>
            </a:solidFill>
            <a:effectLst/>
            <a:latin typeface="Arial" panose="020B0604020202020204" pitchFamily="34" charset="0"/>
            <a:ea typeface="+mn-ea"/>
            <a:cs typeface="Arial" panose="020B0604020202020204" pitchFamily="34" charset="0"/>
          </a:endParaRPr>
        </a:p>
        <a:p>
          <a:pPr lvl="0"/>
          <a:r>
            <a:rPr lang="en-US" sz="1100" b="1" i="0" u="none" strike="noStrike" baseline="0">
              <a:solidFill>
                <a:schemeClr val="dk1"/>
              </a:solidFill>
              <a:effectLst/>
              <a:latin typeface="Arial" panose="020B0604020202020204" pitchFamily="34" charset="0"/>
              <a:ea typeface="+mn-ea"/>
              <a:cs typeface="Arial" panose="020B0604020202020204" pitchFamily="34" charset="0"/>
            </a:rPr>
            <a:t>3. Projected costs: </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populate the following information to view the total projected costs for your value-based care contracts: </a:t>
          </a:r>
        </a:p>
        <a:p>
          <a:pPr lvl="2"/>
          <a:r>
            <a:rPr lang="en-US" sz="1100" b="1" i="0" u="none" strike="noStrike" baseline="0">
              <a:solidFill>
                <a:schemeClr val="dk1"/>
              </a:solidFill>
              <a:effectLst/>
              <a:latin typeface="Arial" panose="020B0604020202020204" pitchFamily="34" charset="0"/>
              <a:ea typeface="+mn-ea"/>
              <a:cs typeface="Arial" panose="020B0604020202020204" pitchFamily="34" charset="0"/>
            </a:rPr>
            <a:t># of covered lives </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across all contracts</a:t>
          </a:r>
        </a:p>
        <a:p>
          <a:pPr lvl="2"/>
          <a:r>
            <a:rPr lang="en-US" sz="1100" b="1" i="0" u="none" strike="noStrike" baseline="0">
              <a:solidFill>
                <a:schemeClr val="dk1"/>
              </a:solidFill>
              <a:effectLst/>
              <a:latin typeface="Arial" panose="020B0604020202020204" pitchFamily="34" charset="0"/>
              <a:ea typeface="+mn-ea"/>
              <a:cs typeface="Arial" panose="020B0604020202020204" pitchFamily="34" charset="0"/>
            </a:rPr>
            <a:t># of providers participating in VBP contracts</a:t>
          </a:r>
        </a:p>
        <a:p>
          <a:pPr lvl="2"/>
          <a:r>
            <a:rPr lang="en-US" sz="1100" b="1" i="0" u="none" strike="noStrike" baseline="0">
              <a:solidFill>
                <a:schemeClr val="dk1"/>
              </a:solidFill>
              <a:effectLst/>
              <a:latin typeface="Arial" panose="020B0604020202020204" pitchFamily="34" charset="0"/>
              <a:ea typeface="+mn-ea"/>
              <a:cs typeface="Arial" panose="020B0604020202020204" pitchFamily="34" charset="0"/>
            </a:rPr>
            <a:t>Annual salary+benefits for future FTEs lists associated with implementation of incremental value-based care services </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(optional; if salary is not known, then MGMA median salary will be used)</a:t>
          </a:r>
        </a:p>
        <a:p>
          <a:pPr lvl="2"/>
          <a:r>
            <a:rPr lang="en-US" sz="1100" b="1" i="0" u="none" strike="noStrike" baseline="0">
              <a:solidFill>
                <a:schemeClr val="dk1"/>
              </a:solidFill>
              <a:effectLst/>
              <a:latin typeface="Arial" panose="020B0604020202020204" pitchFamily="34" charset="0"/>
              <a:ea typeface="+mn-ea"/>
              <a:cs typeface="Arial" panose="020B0604020202020204" pitchFamily="34" charset="0"/>
            </a:rPr>
            <a:t>Annual costs of non-FTE related expenses</a:t>
          </a:r>
        </a:p>
        <a:p>
          <a:pPr lvl="2"/>
          <a:endParaRPr lang="en-US" sz="1100" b="1" i="0" u="none" strike="noStrike" baseline="0">
            <a:solidFill>
              <a:schemeClr val="dk1"/>
            </a:solidFill>
            <a:effectLst/>
            <a:latin typeface="Arial" panose="020B0604020202020204" pitchFamily="34" charset="0"/>
            <a:ea typeface="+mn-ea"/>
            <a:cs typeface="Arial" panose="020B0604020202020204" pitchFamily="34" charset="0"/>
          </a:endParaRPr>
        </a:p>
        <a:p>
          <a:pPr lvl="0"/>
          <a:r>
            <a:rPr lang="en-US" sz="1100" b="1" i="0" u="none" strike="noStrike" baseline="0">
              <a:solidFill>
                <a:schemeClr val="dk1"/>
              </a:solidFill>
              <a:effectLst/>
              <a:latin typeface="Arial" panose="020B0604020202020204" pitchFamily="34" charset="0"/>
              <a:ea typeface="+mn-ea"/>
              <a:cs typeface="Arial" panose="020B0604020202020204" pitchFamily="34" charset="0"/>
            </a:rPr>
            <a:t>4. Projected ROI: </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view the projected return on investment by contract, calculated by taking the outputs from tabs #2 and #3</a:t>
          </a:r>
          <a:endParaRPr lang="en-US" sz="1100" b="1" i="0" u="none" strike="noStrike" baseline="0">
            <a:solidFill>
              <a:schemeClr val="dk1"/>
            </a:solidFill>
            <a:effectLst/>
            <a:latin typeface="Arial" panose="020B0604020202020204" pitchFamily="34" charset="0"/>
            <a:ea typeface="+mn-ea"/>
            <a:cs typeface="Arial" panose="020B0604020202020204" pitchFamily="34" charset="0"/>
          </a:endParaRPr>
        </a:p>
        <a:p>
          <a:endParaRPr lang="en-US" sz="1100" b="1" i="0" u="none" strike="noStrike" baseline="0">
            <a:solidFill>
              <a:schemeClr val="dk1"/>
            </a:solidFill>
            <a:effectLst/>
            <a:latin typeface="Arial" panose="020B0604020202020204" pitchFamily="34" charset="0"/>
            <a:ea typeface="+mn-ea"/>
            <a:cs typeface="Arial" panose="020B0604020202020204" pitchFamily="34" charset="0"/>
          </a:endParaRPr>
        </a:p>
        <a:p>
          <a:r>
            <a:rPr lang="en-US" sz="1100" b="1" i="0" u="none" strike="noStrike" baseline="0">
              <a:solidFill>
                <a:schemeClr val="dk1"/>
              </a:solidFill>
              <a:effectLst/>
              <a:latin typeface="Arial" panose="020B0604020202020204" pitchFamily="34" charset="0"/>
              <a:ea typeface="+mn-ea"/>
              <a:cs typeface="Arial" panose="020B0604020202020204" pitchFamily="34" charset="0"/>
            </a:rPr>
            <a:t>5. Next Steps: </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review the high-level next steps based on your organization's phase in value-based payment adoption as well as the suggested NACHC resources.</a:t>
          </a:r>
        </a:p>
        <a:p>
          <a:endParaRPr lang="en-US" sz="1100" b="0" i="0" u="none" strike="noStrike"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0</xdr:colOff>
      <xdr:row>36</xdr:row>
      <xdr:rowOff>136072</xdr:rowOff>
    </xdr:from>
    <xdr:to>
      <xdr:col>16</xdr:col>
      <xdr:colOff>543513</xdr:colOff>
      <xdr:row>43</xdr:row>
      <xdr:rowOff>34439</xdr:rowOff>
    </xdr:to>
    <xdr:sp macro="" textlink="">
      <xdr:nvSpPr>
        <xdr:cNvPr id="2" name="TextBox 1">
          <a:extLst>
            <a:ext uri="{FF2B5EF4-FFF2-40B4-BE49-F238E27FC236}">
              <a16:creationId xmlns:a16="http://schemas.microsoft.com/office/drawing/2014/main" id="{AA249BD4-8C66-4BAE-9353-373DEAE5CA61}"/>
            </a:ext>
          </a:extLst>
        </xdr:cNvPr>
        <xdr:cNvSpPr txBox="1"/>
      </xdr:nvSpPr>
      <xdr:spPr>
        <a:xfrm>
          <a:off x="0" y="6966858"/>
          <a:ext cx="10340656" cy="1136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0" i="0" u="none" strike="noStrike" baseline="0">
              <a:solidFill>
                <a:schemeClr val="dk1"/>
              </a:solidFill>
              <a:effectLst/>
              <a:latin typeface="Arial" panose="020B0604020202020204" pitchFamily="34" charset="0"/>
              <a:ea typeface="+mn-ea"/>
              <a:cs typeface="Arial" panose="020B0604020202020204" pitchFamily="34" charset="0"/>
            </a:rPr>
            <a:t>NACHC Quality Center, June 2024, v2.0</a:t>
          </a:r>
        </a:p>
        <a:p>
          <a:pPr algn="l"/>
          <a:r>
            <a:rPr lang="en-US" sz="1100" b="0" i="0" u="none" strike="noStrike" baseline="0">
              <a:solidFill>
                <a:schemeClr val="dk1"/>
              </a:solidFill>
              <a:effectLst/>
              <a:latin typeface="Arial" panose="020B0604020202020204" pitchFamily="34" charset="0"/>
              <a:ea typeface="+mn-ea"/>
              <a:cs typeface="Arial" panose="020B0604020202020204" pitchFamily="34" charset="0"/>
            </a:rPr>
            <a:t>NACHC acknowledges the contributions of FORVIS in the development of this tool.</a:t>
          </a:r>
        </a:p>
        <a:p>
          <a:pPr algn="l"/>
          <a:endParaRPr lang="en-US" sz="1100" b="0" i="0" u="none" strike="noStrike" baseline="0">
            <a:solidFill>
              <a:schemeClr val="dk1"/>
            </a:solidFill>
            <a:effectLst/>
            <a:latin typeface="Arial" panose="020B0604020202020204" pitchFamily="34" charset="0"/>
            <a:ea typeface="+mn-ea"/>
            <a:cs typeface="Arial" panose="020B0604020202020204" pitchFamily="34" charset="0"/>
          </a:endParaRPr>
        </a:p>
        <a:p>
          <a:pPr algn="l"/>
          <a:r>
            <a:rPr lang="en-US" sz="1100" b="0" i="0" u="none" strike="noStrike" baseline="0">
              <a:solidFill>
                <a:schemeClr val="dk1"/>
              </a:solidFill>
              <a:effectLst/>
              <a:latin typeface="Arial" panose="020B0604020202020204" pitchFamily="34" charset="0"/>
              <a:ea typeface="+mn-ea"/>
              <a:cs typeface="Arial" panose="020B0604020202020204" pitchFamily="34" charset="0"/>
            </a:rPr>
            <a:t>This project was supported by the Health Resources and Services Administration (HRSA) of the U.S. Department of Health and Human Services (HHS) as part of an award totaling $6,625,000 with 0 percentage financed with non-governmental sources. The contents are those of the author(s) and do not necessarily represent the official views of, nor an endorsement, by HRSA, HHS, or the U.S. Government. For more information, please visit HRSA.gov.</a:t>
          </a:r>
        </a:p>
        <a:p>
          <a:pPr algn="l"/>
          <a:endParaRPr lang="en-US" sz="1100" b="0" i="0" u="none" strike="noStrike" baseline="0">
            <a:solidFill>
              <a:schemeClr val="dk1"/>
            </a:solidFill>
            <a:effectLst/>
            <a:latin typeface="Arial" panose="020B0604020202020204" pitchFamily="34" charset="0"/>
            <a:ea typeface="+mn-ea"/>
            <a:cs typeface="Arial" panose="020B0604020202020204" pitchFamily="34" charset="0"/>
          </a:endParaRPr>
        </a:p>
        <a:p>
          <a:pPr algn="l"/>
          <a:r>
            <a:rPr lang="en-US" sz="1100" b="0" i="0" u="none" strike="noStrike" baseline="0">
              <a:solidFill>
                <a:schemeClr val="dk1"/>
              </a:solidFill>
              <a:effectLst/>
              <a:latin typeface="Arial" panose="020B0604020202020204" pitchFamily="34" charset="0"/>
              <a:ea typeface="+mn-ea"/>
              <a:cs typeface="Arial" panose="020B0604020202020204" pitchFamily="34" charset="0"/>
            </a:rPr>
            <a:t>This tool is designed to support health center in assessing value-based payment readiness and projected revenues, costs, and ROI. It is not intended to be used solely in decision-making around value-based payment. Health centers should consult legal advice prior to entering into value-based payment arrangements. NACHC assumes no liability in connection with use of this tool or the information contained herein.</a:t>
          </a:r>
        </a:p>
        <a:p>
          <a:pPr algn="l"/>
          <a:endParaRPr lang="en-US" sz="1100" b="0" i="0" u="none" strike="noStrike"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0</xdr:col>
      <xdr:colOff>47037</xdr:colOff>
      <xdr:row>0</xdr:row>
      <xdr:rowOff>0</xdr:rowOff>
    </xdr:from>
    <xdr:to>
      <xdr:col>2</xdr:col>
      <xdr:colOff>22319</xdr:colOff>
      <xdr:row>3</xdr:row>
      <xdr:rowOff>8182</xdr:rowOff>
    </xdr:to>
    <xdr:pic>
      <xdr:nvPicPr>
        <xdr:cNvPr id="3" name="Picture 2">
          <a:extLst>
            <a:ext uri="{FF2B5EF4-FFF2-40B4-BE49-F238E27FC236}">
              <a16:creationId xmlns:a16="http://schemas.microsoft.com/office/drawing/2014/main" id="{7C3588F7-2150-42BF-9042-C06D8B04C0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037" y="0"/>
          <a:ext cx="1194435" cy="1003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301037</xdr:colOff>
      <xdr:row>0</xdr:row>
      <xdr:rowOff>329259</xdr:rowOff>
    </xdr:from>
    <xdr:to>
      <xdr:col>17</xdr:col>
      <xdr:colOff>15831</xdr:colOff>
      <xdr:row>2</xdr:row>
      <xdr:rowOff>158515</xdr:rowOff>
    </xdr:to>
    <xdr:pic>
      <xdr:nvPicPr>
        <xdr:cNvPr id="4" name="Picture 3">
          <a:extLst>
            <a:ext uri="{FF2B5EF4-FFF2-40B4-BE49-F238E27FC236}">
              <a16:creationId xmlns:a16="http://schemas.microsoft.com/office/drawing/2014/main" id="{28881A92-36CC-46AD-A70B-801F072871F1}"/>
            </a:ext>
          </a:extLst>
        </xdr:cNvPr>
        <xdr:cNvPicPr>
          <a:picLocks noChangeAspect="1"/>
        </xdr:cNvPicPr>
      </xdr:nvPicPr>
      <xdr:blipFill>
        <a:blip xmlns:r="http://schemas.openxmlformats.org/officeDocument/2006/relationships" r:embed="rId2"/>
        <a:stretch>
          <a:fillRect/>
        </a:stretch>
      </xdr:blipFill>
      <xdr:spPr>
        <a:xfrm>
          <a:off x="8250296" y="329259"/>
          <a:ext cx="2156910" cy="645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465511</xdr:colOff>
      <xdr:row>43</xdr:row>
      <xdr:rowOff>185037</xdr:rowOff>
    </xdr:from>
    <xdr:to>
      <xdr:col>2</xdr:col>
      <xdr:colOff>941832</xdr:colOff>
      <xdr:row>47</xdr:row>
      <xdr:rowOff>131902</xdr:rowOff>
    </xdr:to>
    <xdr:sp macro="" textlink="">
      <xdr:nvSpPr>
        <xdr:cNvPr id="2" name="Rectangle 1">
          <a:extLst>
            <a:ext uri="{FF2B5EF4-FFF2-40B4-BE49-F238E27FC236}">
              <a16:creationId xmlns:a16="http://schemas.microsoft.com/office/drawing/2014/main" id="{BE2DDDF3-E00C-A7D4-26B5-524C693B6766}"/>
            </a:ext>
          </a:extLst>
        </xdr:cNvPr>
        <xdr:cNvSpPr/>
      </xdr:nvSpPr>
      <xdr:spPr>
        <a:xfrm>
          <a:off x="465511" y="16516443"/>
          <a:ext cx="9207571" cy="174272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665243</xdr:colOff>
      <xdr:row>0</xdr:row>
      <xdr:rowOff>80617</xdr:rowOff>
    </xdr:from>
    <xdr:to>
      <xdr:col>14</xdr:col>
      <xdr:colOff>25324</xdr:colOff>
      <xdr:row>16</xdr:row>
      <xdr:rowOff>188860</xdr:rowOff>
    </xdr:to>
    <xdr:sp macro="" textlink="">
      <xdr:nvSpPr>
        <xdr:cNvPr id="2" name="TextBox 1">
          <a:extLst>
            <a:ext uri="{FF2B5EF4-FFF2-40B4-BE49-F238E27FC236}">
              <a16:creationId xmlns:a16="http://schemas.microsoft.com/office/drawing/2014/main" id="{80127268-A675-F0AB-FFD7-C06D337025EE}"/>
            </a:ext>
          </a:extLst>
        </xdr:cNvPr>
        <xdr:cNvSpPr txBox="1"/>
      </xdr:nvSpPr>
      <xdr:spPr>
        <a:xfrm>
          <a:off x="5393551" y="80617"/>
          <a:ext cx="13369158" cy="256032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US" sz="1100" b="1" i="0">
              <a:latin typeface="Arial" panose="020B0604020202020204" pitchFamily="34" charset="0"/>
              <a:cs typeface="Arial" panose="020B0604020202020204" pitchFamily="34" charset="0"/>
            </a:rPr>
            <a:t>Instructions:</a:t>
          </a:r>
          <a:r>
            <a:rPr lang="en-US" sz="1100" b="1" i="0" baseline="0">
              <a:latin typeface="Arial" panose="020B0604020202020204" pitchFamily="34" charset="0"/>
              <a:cs typeface="Arial" panose="020B0604020202020204" pitchFamily="34" charset="0"/>
            </a:rPr>
            <a:t> </a:t>
          </a:r>
        </a:p>
        <a:p>
          <a:pPr>
            <a:spcBef>
              <a:spcPts val="600"/>
            </a:spcBef>
          </a:pPr>
          <a:r>
            <a:rPr lang="en-US" sz="1100" b="0" i="0" baseline="0">
              <a:solidFill>
                <a:schemeClr val="dk1"/>
              </a:solidFill>
              <a:effectLst/>
              <a:latin typeface="Arial" panose="020B0604020202020204" pitchFamily="34" charset="0"/>
              <a:ea typeface="+mn-ea"/>
              <a:cs typeface="Arial" panose="020B0604020202020204" pitchFamily="34" charset="0"/>
            </a:rPr>
            <a:t>1. Insert number of total covered lives in highlighted cell. </a:t>
          </a:r>
        </a:p>
        <a:p>
          <a:pPr>
            <a:spcBef>
              <a:spcPts val="600"/>
            </a:spcBef>
          </a:pPr>
          <a:r>
            <a:rPr lang="en-US" sz="1100" b="0" i="0" baseline="0">
              <a:solidFill>
                <a:schemeClr val="dk1"/>
              </a:solidFill>
              <a:effectLst/>
              <a:latin typeface="Arial" panose="020B0604020202020204" pitchFamily="34" charset="0"/>
              <a:ea typeface="+mn-ea"/>
              <a:cs typeface="Arial" panose="020B0604020202020204" pitchFamily="34" charset="0"/>
            </a:rPr>
            <a:t>2. Insert number of covered lives by contract type in row D</a:t>
          </a:r>
        </a:p>
        <a:p>
          <a:pPr>
            <a:spcBef>
              <a:spcPts val="600"/>
            </a:spcBef>
          </a:pPr>
          <a:r>
            <a:rPr lang="en-US" sz="1100" b="0" i="0" baseline="0">
              <a:solidFill>
                <a:schemeClr val="dk1"/>
              </a:solidFill>
              <a:effectLst/>
              <a:latin typeface="Arial" panose="020B0604020202020204" pitchFamily="34" charset="0"/>
              <a:ea typeface="+mn-ea"/>
              <a:cs typeface="Arial" panose="020B0604020202020204" pitchFamily="34" charset="0"/>
            </a:rPr>
            <a:t>3. Insert projected incremental revenue (if known) by contract type in column E. If projected incremental revenue is unknown, the leave cells in this column blank. </a:t>
          </a:r>
        </a:p>
        <a:p>
          <a:pPr>
            <a:spcBef>
              <a:spcPts val="600"/>
            </a:spcBef>
          </a:pPr>
          <a:r>
            <a:rPr lang="en-US" sz="1100" b="0" i="0" baseline="0">
              <a:solidFill>
                <a:schemeClr val="dk1"/>
              </a:solidFill>
              <a:effectLst/>
              <a:latin typeface="Arial" panose="020B0604020202020204" pitchFamily="34" charset="0"/>
              <a:ea typeface="+mn-ea"/>
              <a:cs typeface="Arial" panose="020B0604020202020204" pitchFamily="34" charset="0"/>
            </a:rPr>
            <a:t>4. Insert total annual care management revenue by contract type for each contract that provides a pre-determined per member per month revenue amount for care management services in column F. If no such      arrangement exists with your organization, then leave the cells in this column blank. </a:t>
          </a:r>
        </a:p>
        <a:p>
          <a:pPr>
            <a:spcBef>
              <a:spcPts val="600"/>
            </a:spcBef>
          </a:pPr>
          <a:r>
            <a:rPr lang="en-US" sz="1100" b="0" i="0" baseline="0">
              <a:solidFill>
                <a:schemeClr val="dk1"/>
              </a:solidFill>
              <a:effectLst/>
              <a:latin typeface="Arial" panose="020B0604020202020204" pitchFamily="34" charset="0"/>
              <a:ea typeface="+mn-ea"/>
              <a:cs typeface="Arial" panose="020B0604020202020204" pitchFamily="34" charset="0"/>
            </a:rPr>
            <a:t>5. Insert the total annual pay-for-performance/quality-based revenue for each contract where this applies in column G. If no such arrangement exists with your organization, then leave the cells in this column blank. </a:t>
          </a:r>
        </a:p>
        <a:p>
          <a:pPr>
            <a:spcBef>
              <a:spcPts val="600"/>
            </a:spcBef>
          </a:pPr>
          <a:r>
            <a:rPr lang="en-US" sz="1100" b="0" i="0" baseline="0">
              <a:solidFill>
                <a:schemeClr val="dk1"/>
              </a:solidFill>
              <a:effectLst/>
              <a:latin typeface="Arial" panose="020B0604020202020204" pitchFamily="34" charset="0"/>
              <a:ea typeface="+mn-ea"/>
              <a:cs typeface="Arial" panose="020B0604020202020204" pitchFamily="34" charset="0"/>
            </a:rPr>
            <a:t>6. Insert the total annual other contractual revenue by contract type in column H. If no such arrangement exists with your organization, then leave the cells in this column blank. </a:t>
          </a:r>
        </a:p>
        <a:p>
          <a:pPr>
            <a:spcBef>
              <a:spcPts val="600"/>
            </a:spcBef>
          </a:pPr>
          <a:r>
            <a:rPr lang="en-US" sz="1100" b="0" i="0" baseline="0">
              <a:solidFill>
                <a:schemeClr val="dk1"/>
              </a:solidFill>
              <a:effectLst/>
              <a:latin typeface="Arial" panose="020B0604020202020204" pitchFamily="34" charset="0"/>
              <a:ea typeface="+mn-ea"/>
              <a:cs typeface="Arial" panose="020B0604020202020204" pitchFamily="34" charset="0"/>
            </a:rPr>
            <a:t>7. If known, populate cells in column H and/or L with the total number of CCM/TCM visits completed by contract type. If not known, use the formula provided in the comment on these row to project volumes for these services</a:t>
          </a:r>
        </a:p>
        <a:p>
          <a:pPr>
            <a:spcBef>
              <a:spcPts val="600"/>
            </a:spcBef>
          </a:pPr>
          <a:r>
            <a:rPr lang="en-US" sz="1100" b="0" i="0" baseline="0">
              <a:solidFill>
                <a:schemeClr val="dk1"/>
              </a:solidFill>
              <a:effectLst/>
              <a:latin typeface="Arial" panose="020B0604020202020204" pitchFamily="34" charset="0"/>
              <a:ea typeface="+mn-ea"/>
              <a:cs typeface="Arial" panose="020B0604020202020204" pitchFamily="34" charset="0"/>
            </a:rPr>
            <a:t>8. If known, populate the cells in column K and/or column O with the actual fee-for-service reimbursement per visit.</a:t>
          </a:r>
        </a:p>
        <a:p>
          <a:pPr>
            <a:spcBef>
              <a:spcPts val="600"/>
            </a:spcBef>
          </a:pPr>
          <a:r>
            <a:rPr lang="en-US" sz="1100" b="0" i="0" baseline="0">
              <a:solidFill>
                <a:schemeClr val="dk1"/>
              </a:solidFill>
              <a:effectLst/>
              <a:latin typeface="Arial" panose="020B0604020202020204" pitchFamily="34" charset="0"/>
              <a:ea typeface="+mn-ea"/>
              <a:cs typeface="Arial" panose="020B0604020202020204" pitchFamily="34" charset="0"/>
            </a:rPr>
            <a:t>9. If known, populate the cells in row O with the total fee-for-service revenue net of the CCM and TCM incremental revenue</a:t>
          </a:r>
        </a:p>
        <a:p>
          <a:pPr marL="0" marR="0" lvl="0" indent="0" defTabSz="914400" eaLnBrk="1" fontAlgn="auto" latinLnBrk="0" hangingPunct="1">
            <a:lnSpc>
              <a:spcPct val="100000"/>
            </a:lnSpc>
            <a:spcBef>
              <a:spcPts val="600"/>
            </a:spcBef>
            <a:spcAft>
              <a:spcPts val="0"/>
            </a:spcAft>
            <a:buClrTx/>
            <a:buSzTx/>
            <a:buFontTx/>
            <a:buNone/>
            <a:tabLst/>
            <a:defRPr/>
          </a:pPr>
          <a:r>
            <a:rPr lang="en-US" sz="1100" b="0" i="0" baseline="0">
              <a:solidFill>
                <a:schemeClr val="dk1"/>
              </a:solidFill>
              <a:effectLst/>
              <a:latin typeface="Arial" panose="020B0604020202020204" pitchFamily="34" charset="0"/>
              <a:ea typeface="+mn-ea"/>
              <a:cs typeface="Arial" panose="020B0604020202020204" pitchFamily="34" charset="0"/>
            </a:rPr>
            <a:t>10. Review the projected total number of visits and fee-for-service revenue for chronic care management (CCM) and transitional care management (TCM) visits per year. </a:t>
          </a:r>
          <a:endParaRPr lang="en-US" sz="1100">
            <a:effectLst/>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738717</xdr:colOff>
      <xdr:row>0</xdr:row>
      <xdr:rowOff>52916</xdr:rowOff>
    </xdr:from>
    <xdr:to>
      <xdr:col>18</xdr:col>
      <xdr:colOff>309034</xdr:colOff>
      <xdr:row>10</xdr:row>
      <xdr:rowOff>1</xdr:rowOff>
    </xdr:to>
    <xdr:sp macro="" textlink="">
      <xdr:nvSpPr>
        <xdr:cNvPr id="2" name="TextBox 1">
          <a:extLst>
            <a:ext uri="{FF2B5EF4-FFF2-40B4-BE49-F238E27FC236}">
              <a16:creationId xmlns:a16="http://schemas.microsoft.com/office/drawing/2014/main" id="{5657A48E-9CCF-433D-8EF2-13596E057E77}"/>
            </a:ext>
          </a:extLst>
        </xdr:cNvPr>
        <xdr:cNvSpPr txBox="1"/>
      </xdr:nvSpPr>
      <xdr:spPr>
        <a:xfrm>
          <a:off x="6813550" y="52916"/>
          <a:ext cx="14937317" cy="179916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US" sz="1100" b="1" i="0">
              <a:latin typeface="Arial" panose="020B0604020202020204" pitchFamily="34" charset="0"/>
              <a:cs typeface="Arial" panose="020B0604020202020204" pitchFamily="34" charset="0"/>
            </a:rPr>
            <a:t>Instructions:</a:t>
          </a:r>
          <a:r>
            <a:rPr lang="en-US" sz="1100" b="1" i="0" baseline="0">
              <a:latin typeface="Arial" panose="020B0604020202020204" pitchFamily="34" charset="0"/>
              <a:cs typeface="Arial" panose="020B0604020202020204" pitchFamily="34" charset="0"/>
            </a:rPr>
            <a:t> </a:t>
          </a:r>
        </a:p>
        <a:p>
          <a:pPr>
            <a:spcBef>
              <a:spcPts val="600"/>
            </a:spcBef>
          </a:pPr>
          <a:r>
            <a:rPr lang="en-US" sz="1100" b="0" i="0" baseline="0">
              <a:solidFill>
                <a:schemeClr val="dk1"/>
              </a:solidFill>
              <a:effectLst/>
              <a:latin typeface="Arial" panose="020B0604020202020204" pitchFamily="34" charset="0"/>
              <a:ea typeface="+mn-ea"/>
              <a:cs typeface="Arial" panose="020B0604020202020204" pitchFamily="34" charset="0"/>
            </a:rPr>
            <a:t>1. Insert number of total covered lives in highlighted cell. </a:t>
          </a:r>
        </a:p>
        <a:p>
          <a:pPr>
            <a:spcBef>
              <a:spcPts val="600"/>
            </a:spcBef>
          </a:pPr>
          <a:r>
            <a:rPr lang="en-US" sz="1100" b="0" i="0" baseline="0">
              <a:solidFill>
                <a:schemeClr val="dk1"/>
              </a:solidFill>
              <a:effectLst/>
              <a:latin typeface="Arial" panose="020B0604020202020204" pitchFamily="34" charset="0"/>
              <a:ea typeface="+mn-ea"/>
              <a:cs typeface="Arial" panose="020B0604020202020204" pitchFamily="34" charset="0"/>
            </a:rPr>
            <a:t>2. Insert number (or estimated number) of providers participating value-based care contracts </a:t>
          </a:r>
        </a:p>
        <a:p>
          <a:pPr>
            <a:spcBef>
              <a:spcPts val="600"/>
            </a:spcBef>
          </a:pPr>
          <a:r>
            <a:rPr lang="en-US" sz="1100" b="0" i="0" baseline="0">
              <a:solidFill>
                <a:schemeClr val="dk1"/>
              </a:solidFill>
              <a:effectLst/>
              <a:latin typeface="Arial" panose="020B0604020202020204" pitchFamily="34" charset="0"/>
              <a:ea typeface="+mn-ea"/>
              <a:cs typeface="Arial" panose="020B0604020202020204" pitchFamily="34" charset="0"/>
            </a:rPr>
            <a:t>3. In column D, select Yes or No for each cost category to include or exclude the item from calculation</a:t>
          </a:r>
        </a:p>
        <a:p>
          <a:pPr>
            <a:spcBef>
              <a:spcPts val="600"/>
            </a:spcBef>
          </a:pPr>
          <a:r>
            <a:rPr lang="en-US" sz="1100" b="0" i="0" baseline="0">
              <a:solidFill>
                <a:schemeClr val="dk1"/>
              </a:solidFill>
              <a:effectLst/>
              <a:latin typeface="Arial" panose="020B0604020202020204" pitchFamily="34" charset="0"/>
              <a:ea typeface="+mn-ea"/>
              <a:cs typeface="Arial" panose="020B0604020202020204" pitchFamily="34" charset="0"/>
            </a:rPr>
            <a:t>3. If known, insert the actual annual salary + benefits amount for each staff role in column E</a:t>
          </a:r>
        </a:p>
        <a:p>
          <a:pPr>
            <a:spcBef>
              <a:spcPts val="600"/>
            </a:spcBef>
          </a:pPr>
          <a:r>
            <a:rPr lang="en-US" sz="1100" b="0" i="0" baseline="0">
              <a:solidFill>
                <a:schemeClr val="dk1"/>
              </a:solidFill>
              <a:effectLst/>
              <a:latin typeface="Arial" panose="020B0604020202020204" pitchFamily="34" charset="0"/>
              <a:ea typeface="+mn-ea"/>
              <a:cs typeface="Arial" panose="020B0604020202020204" pitchFamily="34" charset="0"/>
            </a:rPr>
            <a:t>4. (Optional step) In column F, insert estimated total annual costs for services outlined in rows 19-27</a:t>
          </a:r>
        </a:p>
        <a:p>
          <a:pPr>
            <a:spcBef>
              <a:spcPts val="600"/>
            </a:spcBef>
          </a:pPr>
          <a:r>
            <a:rPr lang="en-US" sz="1100" b="0" i="0" baseline="0">
              <a:solidFill>
                <a:schemeClr val="dk1"/>
              </a:solidFill>
              <a:effectLst/>
              <a:latin typeface="Arial" panose="020B0604020202020204" pitchFamily="34" charset="0"/>
              <a:ea typeface="+mn-ea"/>
              <a:cs typeface="Arial" panose="020B0604020202020204" pitchFamily="34" charset="0"/>
            </a:rPr>
            <a:t>5. (Optional step) In columns G-H, insert prorated cost for each row by contract type</a:t>
          </a:r>
        </a:p>
        <a:p>
          <a:pPr>
            <a:spcBef>
              <a:spcPts val="600"/>
            </a:spcBef>
          </a:pPr>
          <a:r>
            <a:rPr lang="en-US" sz="1100" b="0" i="0" baseline="0">
              <a:solidFill>
                <a:schemeClr val="dk1"/>
              </a:solidFill>
              <a:effectLst/>
              <a:latin typeface="Arial" panose="020B0604020202020204" pitchFamily="34" charset="0"/>
              <a:ea typeface="+mn-ea"/>
              <a:cs typeface="Arial" panose="020B0604020202020204" pitchFamily="34" charset="0"/>
            </a:rPr>
            <a:t>Note: Column C (VBC Adoption Phase) denotes the phase typically associated with the resource/cost </a:t>
          </a:r>
        </a:p>
      </xdr:txBody>
    </xdr:sp>
    <xdr:clientData/>
  </xdr:twoCellAnchor>
  <xdr:twoCellAnchor>
    <xdr:from>
      <xdr:col>0</xdr:col>
      <xdr:colOff>52917</xdr:colOff>
      <xdr:row>2</xdr:row>
      <xdr:rowOff>42333</xdr:rowOff>
    </xdr:from>
    <xdr:to>
      <xdr:col>1</xdr:col>
      <xdr:colOff>2889250</xdr:colOff>
      <xdr:row>5</xdr:row>
      <xdr:rowOff>116417</xdr:rowOff>
    </xdr:to>
    <xdr:sp macro="" textlink="">
      <xdr:nvSpPr>
        <xdr:cNvPr id="3" name="TextBox 2">
          <a:extLst>
            <a:ext uri="{FF2B5EF4-FFF2-40B4-BE49-F238E27FC236}">
              <a16:creationId xmlns:a16="http://schemas.microsoft.com/office/drawing/2014/main" id="{7CC877E5-BA56-8EEF-A136-7C7F55761EC3}"/>
            </a:ext>
          </a:extLst>
        </xdr:cNvPr>
        <xdr:cNvSpPr txBox="1"/>
      </xdr:nvSpPr>
      <xdr:spPr>
        <a:xfrm>
          <a:off x="52917" y="455083"/>
          <a:ext cx="5492750" cy="613834"/>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latin typeface="Arial" panose="020B0604020202020204" pitchFamily="34" charset="0"/>
              <a:cs typeface="Arial" panose="020B0604020202020204" pitchFamily="34" charset="0"/>
            </a:rPr>
            <a:t>Please</a:t>
          </a:r>
          <a:r>
            <a:rPr lang="en-US" sz="1100" b="0" baseline="0">
              <a:latin typeface="Arial" panose="020B0604020202020204" pitchFamily="34" charset="0"/>
              <a:cs typeface="Arial" panose="020B0604020202020204" pitchFamily="34" charset="0"/>
            </a:rPr>
            <a:t> note: </a:t>
          </a:r>
          <a:r>
            <a:rPr lang="en-US" sz="1100" baseline="0">
              <a:latin typeface="Arial" panose="020B0604020202020204" pitchFamily="34" charset="0"/>
              <a:cs typeface="Arial" panose="020B0604020202020204" pitchFamily="34" charset="0"/>
            </a:rPr>
            <a:t>Staffing and other costs listed on this tab are to intended project the incremental costs associated with value-based care models. Total costs populate in this worksheet are included in the projected ROI on the next worksheet. </a:t>
          </a:r>
          <a:endParaRPr lang="en-US" sz="11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77305</xdr:colOff>
      <xdr:row>0</xdr:row>
      <xdr:rowOff>0</xdr:rowOff>
    </xdr:from>
    <xdr:to>
      <xdr:col>6</xdr:col>
      <xdr:colOff>77306</xdr:colOff>
      <xdr:row>3</xdr:row>
      <xdr:rowOff>121479</xdr:rowOff>
    </xdr:to>
    <xdr:sp macro="" textlink="">
      <xdr:nvSpPr>
        <xdr:cNvPr id="2" name="TextBox 1">
          <a:extLst>
            <a:ext uri="{FF2B5EF4-FFF2-40B4-BE49-F238E27FC236}">
              <a16:creationId xmlns:a16="http://schemas.microsoft.com/office/drawing/2014/main" id="{0BF9D944-85A7-4631-A455-B67367B1A319}"/>
            </a:ext>
          </a:extLst>
        </xdr:cNvPr>
        <xdr:cNvSpPr txBox="1"/>
      </xdr:nvSpPr>
      <xdr:spPr>
        <a:xfrm>
          <a:off x="2484783" y="0"/>
          <a:ext cx="6245088" cy="71230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US" sz="1100" b="1" i="0">
              <a:latin typeface="Arial" panose="020B0604020202020204" pitchFamily="34" charset="0"/>
              <a:cs typeface="Arial" panose="020B0604020202020204" pitchFamily="34" charset="0"/>
            </a:rPr>
            <a:t>Instructions:</a:t>
          </a:r>
          <a:r>
            <a:rPr lang="en-US" sz="1100" b="1" i="0" baseline="0">
              <a:latin typeface="Arial" panose="020B0604020202020204" pitchFamily="34" charset="0"/>
              <a:cs typeface="Arial" panose="020B0604020202020204" pitchFamily="34" charset="0"/>
            </a:rPr>
            <a:t> </a:t>
          </a:r>
        </a:p>
        <a:p>
          <a:pPr>
            <a:spcBef>
              <a:spcPts val="600"/>
            </a:spcBef>
          </a:pPr>
          <a:r>
            <a:rPr lang="en-US" sz="1100" b="0" i="0" baseline="0">
              <a:solidFill>
                <a:schemeClr val="dk1"/>
              </a:solidFill>
              <a:effectLst/>
              <a:latin typeface="Arial" panose="020B0604020202020204" pitchFamily="34" charset="0"/>
              <a:ea typeface="+mn-ea"/>
              <a:cs typeface="Arial" panose="020B0604020202020204" pitchFamily="34" charset="0"/>
            </a:rPr>
            <a:t>1. Review total lives, projected revenues, projected costs and projected operating income by contract type based on values pulled from previous tabs.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34</xdr:row>
      <xdr:rowOff>92074</xdr:rowOff>
    </xdr:from>
    <xdr:to>
      <xdr:col>17</xdr:col>
      <xdr:colOff>15240</xdr:colOff>
      <xdr:row>56</xdr:row>
      <xdr:rowOff>57150</xdr:rowOff>
    </xdr:to>
    <xdr:sp macro="" textlink="">
      <xdr:nvSpPr>
        <xdr:cNvPr id="20" name="TextBox 1">
          <a:extLst>
            <a:ext uri="{FF2B5EF4-FFF2-40B4-BE49-F238E27FC236}">
              <a16:creationId xmlns:a16="http://schemas.microsoft.com/office/drawing/2014/main" id="{A7F9B0B6-C962-22E0-E0DE-A1355DA0B851}"/>
            </a:ext>
          </a:extLst>
        </xdr:cNvPr>
        <xdr:cNvSpPr txBox="1"/>
      </xdr:nvSpPr>
      <xdr:spPr>
        <a:xfrm>
          <a:off x="76200" y="6330949"/>
          <a:ext cx="10302240" cy="3946526"/>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dk1"/>
              </a:solidFill>
              <a:effectLst/>
              <a:latin typeface="Arial" panose="020B0604020202020204" pitchFamily="34" charset="0"/>
              <a:ea typeface="+mn-ea"/>
              <a:cs typeface="Arial" panose="020B0604020202020204" pitchFamily="34" charset="0"/>
            </a:rPr>
            <a:t>1. </a:t>
          </a:r>
          <a:r>
            <a:rPr lang="en-US" sz="1100" b="1" i="0">
              <a:solidFill>
                <a:schemeClr val="dk1"/>
              </a:solidFill>
              <a:effectLst/>
              <a:latin typeface="Arial" panose="020B0604020202020204" pitchFamily="34" charset="0"/>
              <a:ea typeface="+mn-ea"/>
              <a:cs typeface="Arial" panose="020B0604020202020204" pitchFamily="34" charset="0"/>
            </a:rPr>
            <a:t>At Risk Revenue - </a:t>
          </a:r>
          <a:r>
            <a:rPr lang="en-US" sz="1100" b="0" i="0">
              <a:solidFill>
                <a:schemeClr val="dk1"/>
              </a:solidFill>
              <a:effectLst/>
              <a:latin typeface="Arial" panose="020B0604020202020204" pitchFamily="34" charset="0"/>
              <a:ea typeface="+mn-ea"/>
              <a:cs typeface="Arial" panose="020B0604020202020204" pitchFamily="34" charset="0"/>
            </a:rPr>
            <a:t>Additional revenue that generates positive performance in value-based payment contracts (i.e. shared savings, performance bonuses); revenue is "at risk" because it is tied to performance against value-based payment metrics (i.e. quality improvement, spend reduction)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u="none" strike="noStrike" baseline="0">
            <a:solidFill>
              <a:schemeClr val="dk1"/>
            </a:solidFill>
            <a:effectLst/>
            <a:latin typeface="Arial" panose="020B0604020202020204" pitchFamily="34" charset="0"/>
            <a:ea typeface="+mn-ea"/>
            <a:cs typeface="Arial" panose="020B0604020202020204" pitchFamily="34" charset="0"/>
          </a:endParaRPr>
        </a:p>
        <a:p>
          <a:r>
            <a:rPr lang="en-US" sz="1100" b="1" i="0" u="none" strike="noStrike">
              <a:solidFill>
                <a:schemeClr val="dk1"/>
              </a:solidFill>
              <a:effectLst/>
              <a:latin typeface="Arial" panose="020B0604020202020204" pitchFamily="34" charset="0"/>
              <a:ea typeface="+mn-ea"/>
              <a:cs typeface="Arial" panose="020B0604020202020204" pitchFamily="34" charset="0"/>
            </a:rPr>
            <a:t>2. Contractual Revenue</a:t>
          </a:r>
          <a:r>
            <a:rPr lang="en-US" sz="1100" b="0" i="0" u="none" strike="noStrike">
              <a:solidFill>
                <a:schemeClr val="dk1"/>
              </a:solidFill>
              <a:effectLst/>
              <a:latin typeface="Arial" panose="020B0604020202020204" pitchFamily="34" charset="0"/>
              <a:ea typeface="+mn-ea"/>
              <a:cs typeface="Arial" panose="020B0604020202020204" pitchFamily="34" charset="0"/>
            </a:rPr>
            <a:t> - Per-member-per-month</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PMPM) revenue that is allocated by the payor for a value-based payment contract to provide various services</a:t>
          </a:r>
          <a:r>
            <a:rPr lang="en-US" sz="1100">
              <a:latin typeface="Arial" panose="020B0604020202020204" pitchFamily="34" charset="0"/>
              <a:cs typeface="Arial" panose="020B0604020202020204" pitchFamily="34" charset="0"/>
            </a:rPr>
            <a:t> </a:t>
          </a:r>
        </a:p>
        <a:p>
          <a:endParaRPr lang="en-US" sz="1100">
            <a:latin typeface="Arial" panose="020B0604020202020204" pitchFamily="34" charset="0"/>
            <a:cs typeface="Arial" panose="020B0604020202020204" pitchFamily="34" charset="0"/>
          </a:endParaRPr>
        </a:p>
        <a:p>
          <a:r>
            <a:rPr lang="en-US" b="1">
              <a:latin typeface="Arial" panose="020B0604020202020204" pitchFamily="34" charset="0"/>
              <a:cs typeface="Arial" panose="020B0604020202020204" pitchFamily="34" charset="0"/>
            </a:rPr>
            <a:t>3. National Average TCM &amp; CCM Revenue </a:t>
          </a:r>
          <a:r>
            <a:rPr lang="en-US">
              <a:latin typeface="Arial" panose="020B0604020202020204" pitchFamily="34" charset="0"/>
              <a:cs typeface="Arial" panose="020B0604020202020204" pitchFamily="34" charset="0"/>
            </a:rPr>
            <a:t>taken from FQHC Prospective Payment System updated for Calendar Year 2024</a:t>
          </a:r>
        </a:p>
        <a:p>
          <a:endParaRPr lang="en-US">
            <a:latin typeface="Arial" panose="020B0604020202020204" pitchFamily="34" charset="0"/>
            <a:cs typeface="Arial" panose="020B0604020202020204" pitchFamily="34" charset="0"/>
          </a:endParaRPr>
        </a:p>
        <a:p>
          <a:r>
            <a:rPr lang="en-US" sz="1100" b="1" i="0" u="none" strike="noStrike">
              <a:solidFill>
                <a:schemeClr val="dk1"/>
              </a:solidFill>
              <a:effectLst/>
              <a:latin typeface="Arial" panose="020B0604020202020204" pitchFamily="34" charset="0"/>
              <a:ea typeface="+mn-ea"/>
              <a:cs typeface="Arial" panose="020B0604020202020204" pitchFamily="34" charset="0"/>
            </a:rPr>
            <a:t>4. National Median Salary + Benefits </a:t>
          </a:r>
          <a:r>
            <a:rPr lang="en-US" sz="1100" b="0" i="0" u="none" strike="noStrike">
              <a:solidFill>
                <a:schemeClr val="dk1"/>
              </a:solidFill>
              <a:effectLst/>
              <a:latin typeface="Arial" panose="020B0604020202020204" pitchFamily="34" charset="0"/>
              <a:ea typeface="+mn-ea"/>
              <a:cs typeface="Arial" panose="020B0604020202020204" pitchFamily="34" charset="0"/>
            </a:rPr>
            <a:t>taken from the MGMA 2021 Management and Staff Report (using 2020 data) for Federally Qualified Health Centers and</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 the American Case Management Association 2021 Survey</a:t>
          </a:r>
        </a:p>
        <a:p>
          <a:endParaRPr lang="en-US" sz="1100" b="0" i="0" u="none" strike="noStrike" baseline="0">
            <a:solidFill>
              <a:schemeClr val="dk1"/>
            </a:solidFill>
            <a:effectLst/>
            <a:latin typeface="Arial" panose="020B0604020202020204" pitchFamily="34" charset="0"/>
            <a:ea typeface="+mn-ea"/>
            <a:cs typeface="Arial" panose="020B0604020202020204" pitchFamily="34" charset="0"/>
          </a:endParaRPr>
        </a:p>
        <a:p>
          <a:r>
            <a:rPr lang="en-US" sz="1100" b="1" i="0" u="none" strike="noStrike" baseline="0">
              <a:solidFill>
                <a:schemeClr val="dk1"/>
              </a:solidFill>
              <a:effectLst/>
              <a:latin typeface="Arial" panose="020B0604020202020204" pitchFamily="34" charset="0"/>
              <a:ea typeface="+mn-ea"/>
              <a:cs typeface="Arial" panose="020B0604020202020204" pitchFamily="34" charset="0"/>
            </a:rPr>
            <a:t>5. Legal and Consulting Support - </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Services to review and/or negotiate payor contracts, establish governance structures, develop funds flow methodologies, draft agreements, etc.</a:t>
          </a:r>
        </a:p>
        <a:p>
          <a:endParaRPr lang="en-US" sz="1100" b="0" i="0" u="none" strike="noStrike" baseline="0">
            <a:solidFill>
              <a:schemeClr val="dk1"/>
            </a:solidFill>
            <a:effectLst/>
            <a:latin typeface="Arial" panose="020B0604020202020204" pitchFamily="34" charset="0"/>
            <a:ea typeface="+mn-ea"/>
            <a:cs typeface="Arial" panose="020B0604020202020204" pitchFamily="34" charset="0"/>
          </a:endParaRPr>
        </a:p>
        <a:p>
          <a:r>
            <a:rPr lang="en-US" sz="1100" b="1" i="0" u="none" strike="noStrike" baseline="0">
              <a:solidFill>
                <a:schemeClr val="dk1"/>
              </a:solidFill>
              <a:effectLst/>
              <a:latin typeface="Arial" panose="020B0604020202020204" pitchFamily="34" charset="0"/>
              <a:ea typeface="+mn-ea"/>
              <a:cs typeface="Arial" panose="020B0604020202020204" pitchFamily="34" charset="0"/>
            </a:rPr>
            <a:t>6. Appointment Scheduling Platform - </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Software solution that enables patients to self-schedule appointments or request appointments online</a:t>
          </a:r>
        </a:p>
        <a:p>
          <a:endParaRPr lang="en-US" sz="1100" b="1" i="0" u="none" strike="noStrike" baseline="0">
            <a:solidFill>
              <a:schemeClr val="dk1"/>
            </a:solidFill>
            <a:effectLst/>
            <a:latin typeface="Arial" panose="020B0604020202020204" pitchFamily="34" charset="0"/>
            <a:ea typeface="+mn-ea"/>
            <a:cs typeface="Arial" panose="020B0604020202020204" pitchFamily="34" charset="0"/>
          </a:endParaRPr>
        </a:p>
        <a:p>
          <a:r>
            <a:rPr lang="en-US" sz="1100" b="1" i="0" u="none" strike="noStrike" baseline="0">
              <a:solidFill>
                <a:schemeClr val="dk1"/>
              </a:solidFill>
              <a:effectLst/>
              <a:latin typeface="Arial" panose="020B0604020202020204" pitchFamily="34" charset="0"/>
              <a:ea typeface="+mn-ea"/>
              <a:cs typeface="Arial" panose="020B0604020202020204" pitchFamily="34" charset="0"/>
            </a:rPr>
            <a:t>7. Health Information Exchange - </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Tool that allows healthcare to access and securely share a patient’s vital medical information electronically to promote better care coordination and decision making</a:t>
          </a:r>
        </a:p>
        <a:p>
          <a:endParaRPr lang="en-US" sz="1100" b="1" i="0" u="none" strike="noStrike" baseline="0">
            <a:solidFill>
              <a:schemeClr val="dk1"/>
            </a:solidFill>
            <a:effectLst/>
            <a:latin typeface="Arial" panose="020B0604020202020204" pitchFamily="34" charset="0"/>
            <a:ea typeface="+mn-ea"/>
            <a:cs typeface="Arial" panose="020B0604020202020204" pitchFamily="34" charset="0"/>
          </a:endParaRPr>
        </a:p>
        <a:p>
          <a:r>
            <a:rPr lang="en-US" sz="1100" b="1" i="0" u="none" strike="noStrike" baseline="0">
              <a:solidFill>
                <a:schemeClr val="dk1"/>
              </a:solidFill>
              <a:effectLst/>
              <a:latin typeface="Arial" panose="020B0604020202020204" pitchFamily="34" charset="0"/>
              <a:ea typeface="+mn-ea"/>
              <a:cs typeface="Arial" panose="020B0604020202020204" pitchFamily="34" charset="0"/>
            </a:rPr>
            <a:t>8. Social Determinants of Health (SDOH) Screening Platform - </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Software tool that identifies health equity gaps, including employment, housing, income, education and other factors that influence patients' health</a:t>
          </a:r>
        </a:p>
        <a:p>
          <a:endParaRPr lang="en-US" sz="1100" b="1" i="0" u="none" strike="noStrike" baseline="0">
            <a:solidFill>
              <a:schemeClr val="dk1"/>
            </a:solidFill>
            <a:effectLst/>
            <a:latin typeface="Arial" panose="020B0604020202020204" pitchFamily="34" charset="0"/>
            <a:ea typeface="+mn-ea"/>
            <a:cs typeface="Arial" panose="020B0604020202020204" pitchFamily="34" charset="0"/>
          </a:endParaRPr>
        </a:p>
        <a:p>
          <a:r>
            <a:rPr lang="en-US" sz="1100" b="1" i="0" u="none" strike="noStrike" baseline="0">
              <a:solidFill>
                <a:schemeClr val="dk1"/>
              </a:solidFill>
              <a:effectLst/>
              <a:latin typeface="Arial" panose="020B0604020202020204" pitchFamily="34" charset="0"/>
              <a:ea typeface="+mn-ea"/>
              <a:cs typeface="Arial" panose="020B0604020202020204" pitchFamily="34" charset="0"/>
            </a:rPr>
            <a:t>9. Population Health Management System - </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Software solution that supports data aggregation, risk stratification of patients, care management, HCC coding, etc.</a:t>
          </a:r>
        </a:p>
      </xdr:txBody>
    </xdr:sp>
    <xdr:clientData/>
  </xdr:twoCellAnchor>
  <xdr:twoCellAnchor>
    <xdr:from>
      <xdr:col>0</xdr:col>
      <xdr:colOff>82550</xdr:colOff>
      <xdr:row>2</xdr:row>
      <xdr:rowOff>114300</xdr:rowOff>
    </xdr:from>
    <xdr:to>
      <xdr:col>13</xdr:col>
      <xdr:colOff>250190</xdr:colOff>
      <xdr:row>33</xdr:row>
      <xdr:rowOff>158750</xdr:rowOff>
    </xdr:to>
    <xdr:sp macro="" textlink="">
      <xdr:nvSpPr>
        <xdr:cNvPr id="2" name="TextBox 1">
          <a:extLst>
            <a:ext uri="{FF2B5EF4-FFF2-40B4-BE49-F238E27FC236}">
              <a16:creationId xmlns:a16="http://schemas.microsoft.com/office/drawing/2014/main" id="{681E1530-6072-4360-8742-17C8F51D36B5}"/>
            </a:ext>
          </a:extLst>
        </xdr:cNvPr>
        <xdr:cNvSpPr txBox="1"/>
      </xdr:nvSpPr>
      <xdr:spPr>
        <a:xfrm>
          <a:off x="82550" y="565150"/>
          <a:ext cx="8092440" cy="5753100"/>
        </a:xfrm>
        <a:prstGeom prst="rect">
          <a:avLst/>
        </a:prstGeom>
        <a:no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NACHC Value</a:t>
          </a:r>
          <a:r>
            <a:rPr lang="en-US" sz="1100" b="1" baseline="0">
              <a:latin typeface="Arial" panose="020B0604020202020204" pitchFamily="34" charset="0"/>
              <a:cs typeface="Arial" panose="020B0604020202020204" pitchFamily="34" charset="0"/>
            </a:rPr>
            <a:t>-Based Payment</a:t>
          </a:r>
          <a:r>
            <a:rPr lang="en-US" sz="1100" b="1">
              <a:latin typeface="Arial" panose="020B0604020202020204" pitchFamily="34" charset="0"/>
              <a:cs typeface="Arial" panose="020B0604020202020204" pitchFamily="34" charset="0"/>
            </a:rPr>
            <a:t> Adoption Phases: </a:t>
          </a:r>
        </a:p>
        <a:p>
          <a:endParaRPr lang="en-US" sz="1100" b="1">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Phase 1 (Planning): </a:t>
          </a:r>
          <a:r>
            <a:rPr lang="en-US" sz="1100">
              <a:latin typeface="Arial" panose="020B0604020202020204" pitchFamily="34" charset="0"/>
              <a:cs typeface="Arial" panose="020B0604020202020204" pitchFamily="34" charset="0"/>
            </a:rPr>
            <a:t>Health</a:t>
          </a:r>
          <a:r>
            <a:rPr lang="en-US" sz="1100" baseline="0">
              <a:latin typeface="Arial" panose="020B0604020202020204" pitchFamily="34" charset="0"/>
              <a:cs typeface="Arial" panose="020B0604020202020204" pitchFamily="34" charset="0"/>
            </a:rPr>
            <a:t> centers in the Planning stage are aware of the importance of value-based care and working to increase knowledge in this area and prepare for value-based payment arrangements. Reliant on prospective payment system (PPS) with little to no participation in pay-for-performance models (LAN 2)</a:t>
          </a:r>
          <a:endParaRPr lang="en-US" sz="1100">
            <a:latin typeface="Arial" panose="020B0604020202020204" pitchFamily="34" charset="0"/>
            <a:cs typeface="Arial" panose="020B0604020202020204" pitchFamily="34" charset="0"/>
          </a:endParaRPr>
        </a:p>
        <a:p>
          <a:endParaRPr lang="en-US" sz="1100">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Phase 2 (Implementing): </a:t>
          </a:r>
          <a:r>
            <a:rPr lang="en-US" sz="1100">
              <a:latin typeface="Arial" panose="020B0604020202020204" pitchFamily="34" charset="0"/>
              <a:cs typeface="Arial" panose="020B0604020202020204" pitchFamily="34" charset="0"/>
            </a:rPr>
            <a:t>Health centers in the Implementing stage are primarily</a:t>
          </a:r>
          <a:r>
            <a:rPr lang="en-US" sz="1100" baseline="0">
              <a:latin typeface="Arial" panose="020B0604020202020204" pitchFamily="34" charset="0"/>
              <a:cs typeface="Arial" panose="020B0604020202020204" pitchFamily="34" charset="0"/>
            </a:rPr>
            <a:t> reliant on prospective payment system (PPS) payments though may participate in one or more alternative payment models, such as pay for performance (LAN 2) or an upside shared savings model (LAN 3a). Developing capability and legal structures to allow clinical and financial integration with external partners. Exploring or moving toward increased risk arrangements.</a:t>
          </a:r>
          <a:endParaRPr lang="en-US" sz="1100">
            <a:latin typeface="Arial" panose="020B0604020202020204" pitchFamily="34" charset="0"/>
            <a:cs typeface="Arial" panose="020B0604020202020204" pitchFamily="34" charset="0"/>
          </a:endParaRPr>
        </a:p>
        <a:p>
          <a:endParaRPr lang="en-US" sz="1100">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Phase 3 (Optimizing): </a:t>
          </a:r>
          <a:r>
            <a:rPr lang="en-US" sz="1100">
              <a:latin typeface="Arial" panose="020B0604020202020204" pitchFamily="34" charset="0"/>
              <a:cs typeface="Arial" panose="020B0604020202020204" pitchFamily="34" charset="0"/>
            </a:rPr>
            <a:t>Health centers in the Optimizing stage are in upside</a:t>
          </a:r>
          <a:r>
            <a:rPr lang="en-US" sz="1100" baseline="0">
              <a:latin typeface="Arial" panose="020B0604020202020204" pitchFamily="34" charset="0"/>
              <a:cs typeface="Arial" panose="020B0604020202020204" pitchFamily="34" charset="0"/>
            </a:rPr>
            <a:t> and downside risk arrangements (LAN 3a-4). Includes strategies to transform care and services and working to deliver on the Quintuple Aim and value-based care metrics important to payers. </a:t>
          </a:r>
        </a:p>
        <a:p>
          <a:endParaRPr lang="en-US" sz="1100" baseline="0">
            <a:latin typeface="Arial" panose="020B0604020202020204" pitchFamily="34" charset="0"/>
            <a:cs typeface="Arial" panose="020B0604020202020204" pitchFamily="34" charset="0"/>
          </a:endParaRPr>
        </a:p>
        <a:p>
          <a:r>
            <a:rPr lang="en-US" sz="1100" b="1" baseline="0">
              <a:latin typeface="Arial" panose="020B0604020202020204" pitchFamily="34" charset="0"/>
              <a:cs typeface="Arial" panose="020B0604020202020204" pitchFamily="34" charset="0"/>
            </a:rPr>
            <a:t>HCP LAN VBC Categories</a:t>
          </a:r>
          <a:endParaRPr lang="en-US" sz="1100" b="1">
            <a:latin typeface="Arial" panose="020B0604020202020204" pitchFamily="34" charset="0"/>
            <a:cs typeface="Arial" panose="020B0604020202020204" pitchFamily="34" charset="0"/>
          </a:endParaRPr>
        </a:p>
        <a:p>
          <a:endParaRPr lang="en-US" sz="1100">
            <a:latin typeface="Arial" panose="020B0604020202020204" pitchFamily="34" charset="0"/>
            <a:cs typeface="Arial" panose="020B0604020202020204" pitchFamily="34" charset="0"/>
          </a:endParaRPr>
        </a:p>
      </xdr:txBody>
    </xdr:sp>
    <xdr:clientData/>
  </xdr:twoCellAnchor>
  <xdr:twoCellAnchor editAs="oneCell">
    <xdr:from>
      <xdr:col>1</xdr:col>
      <xdr:colOff>467754</xdr:colOff>
      <xdr:row>17</xdr:row>
      <xdr:rowOff>31750</xdr:rowOff>
    </xdr:from>
    <xdr:to>
      <xdr:col>11</xdr:col>
      <xdr:colOff>592047</xdr:colOff>
      <xdr:row>33</xdr:row>
      <xdr:rowOff>94205</xdr:rowOff>
    </xdr:to>
    <xdr:pic>
      <xdr:nvPicPr>
        <xdr:cNvPr id="3" name="Picture 2">
          <a:extLst>
            <a:ext uri="{FF2B5EF4-FFF2-40B4-BE49-F238E27FC236}">
              <a16:creationId xmlns:a16="http://schemas.microsoft.com/office/drawing/2014/main" id="{BF16B4BF-E2C1-D01B-FEAA-3FD4BDAABC8A}"/>
            </a:ext>
          </a:extLst>
        </xdr:cNvPr>
        <xdr:cNvPicPr>
          <a:picLocks noChangeAspect="1"/>
        </xdr:cNvPicPr>
      </xdr:nvPicPr>
      <xdr:blipFill>
        <a:blip xmlns:r="http://schemas.openxmlformats.org/officeDocument/2006/relationships" r:embed="rId1"/>
        <a:stretch>
          <a:fillRect/>
        </a:stretch>
      </xdr:blipFill>
      <xdr:spPr>
        <a:xfrm>
          <a:off x="1077354" y="3244850"/>
          <a:ext cx="6220293" cy="300885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853209-78CE-4E58-82BD-5C48F4DFB4DC}" name="Table1" displayName="Table1" ref="A19:Q33" totalsRowShown="0" headerRowDxfId="60" dataDxfId="59">
  <tableColumns count="17">
    <tableColumn id="1" xr3:uid="{DF194E1A-5BC5-4765-A71D-72BE2390BB0D}" name="Model" dataDxfId="58"/>
    <tableColumn id="9" xr3:uid="{F1201562-1956-4909-BC4A-C8526F05E09E}" name="Contract" dataDxfId="57"/>
    <tableColumn id="2" xr3:uid="{765321E6-AA5E-4B37-B9A7-CF49BCDF4B9D}" name="# of Lives" dataDxfId="56"/>
    <tableColumn id="4" xr3:uid="{D5C13A40-E3E0-4338-A21D-6A114A4DFB72}" name="Projected Incremental Revenue " dataDxfId="55"/>
    <tableColumn id="5" xr3:uid="{BBBA930A-A6F5-4DCA-ACC1-2B5AEAA34F3E}" name="Care Management Revenue (total annual)" dataDxfId="54"/>
    <tableColumn id="6" xr3:uid="{B7D74F06-5F51-498F-B43C-08E11FB6BC1E}" name="Pay-For-Performance / Quality Programs (total annual)" dataDxfId="53"/>
    <tableColumn id="7" xr3:uid="{C174607A-0A97-4A25-824E-3F502EADA31B}" name="Other Revenue (total annual)" dataDxfId="52"/>
    <tableColumn id="12" xr3:uid="{892C352D-58D0-47A4-B88F-BCD9A5FE5E44}" name="Total Chronic Care Management (CCM) Visits3" dataDxfId="51"/>
    <tableColumn id="13" xr3:uid="{8612D551-6483-43B0-9109-B191BBA5463F}" name="CCM Revenue per Visit (standard, national average)4" dataDxfId="50"/>
    <tableColumn id="16" xr3:uid="{7584DE99-F0BF-483A-9DED-227C5C075298}" name="CCM Revenue per Visit (Custom)" dataDxfId="49"/>
    <tableColumn id="14" xr3:uid="{92B9FB96-E16A-4FFE-9ACC-9EB9E89425C7}" name="Total CCM Revenue" dataDxfId="48">
      <calculatedColumnFormula>IF(Table1[[#This Row],[CCM Revenue per Visit (Custom)]]&gt;0,(Table1[[#This Row],[CCM Revenue per Visit (Custom)]]*Table1[[#This Row],[Total Chronic Care Management (CCM) Visits3]]),(Table1[[#This Row],[Total Chronic Care Management (CCM) Visits3]]*Table1[[#This Row],[CCM Revenue per Visit (standard, national average)4]]))</calculatedColumnFormula>
    </tableColumn>
    <tableColumn id="10" xr3:uid="{E57F8D42-0781-48A8-8D6A-4C6898A98DFB}" name="Total Transitional Care Management (CCM) Visits5" dataDxfId="47"/>
    <tableColumn id="3" xr3:uid="{EEDC9CE0-9FA2-4C56-A135-237D0FC0C049}" name="TCM Revenue per Visit (standard, national average)4" dataDxfId="46"/>
    <tableColumn id="17" xr3:uid="{55F5DA21-FB38-4B6F-8A25-8D9961EDE4A6}" name="TCM Revenue per Visit (Custom)" dataDxfId="45"/>
    <tableColumn id="15" xr3:uid="{1A615C77-6FB6-4215-AAF9-CB0090D19579}" name="Total TCM Revenue " dataDxfId="44">
      <calculatedColumnFormula>IF(Table1[[#This Row],[TCM Revenue per Visit (Custom)]]&gt;0,(Table1[[#This Row],[TCM Revenue per Visit (Custom)]]*Table1[[#This Row],[Total Transitional Care Management (CCM) Visits5]]),Table1[[#This Row],[Total Transitional Care Management (CCM) Visits5]]*Table1[[#This Row],[TCM Revenue per Visit (standard, national average)4]])</calculatedColumnFormula>
    </tableColumn>
    <tableColumn id="18" xr3:uid="{99471986-2349-44B8-8DCC-54B0BCCEBCE9}" name="Total FFS Revenue Net CCM and TCM" dataDxfId="43"/>
    <tableColumn id="8" xr3:uid="{AC7C483B-93FB-43C2-8875-EC13E1D51B1E}" name="Total Projected Revenue" dataDxfId="42">
      <calculatedColumnFormula>Table1[[#This Row],[Total TCM Revenue ]]+Table1[[#This Row],[Total CCM Revenue]]+Table1[[#This Row],[Other Revenue (total annual)]]+Table1[[#This Row],[Pay-For-Performance / Quality Programs (total annual)]]+Table1[[#This Row],[Care Management Revenue (total annual)]]+Table1[[#This Row],[Projected Incremental Revenue ]]</calculatedColumnFormula>
    </tableColumn>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77B548-2FB9-4968-B64F-BF5438D2C0FD}" name="Table2" displayName="Table2" ref="A13:T34" totalsRowCount="1" headerRowDxfId="41" dataDxfId="40">
  <tableColumns count="20">
    <tableColumn id="1" xr3:uid="{B881EC58-CD5F-4241-992B-AB0591A25F89}" name="Cost Category" totalsRowLabel="Projected Total Cost" dataDxfId="39" totalsRowDxfId="38"/>
    <tableColumn id="2" xr3:uid="{0453D683-B561-4A8C-98C3-23DF6EE96522}" name="Name" dataDxfId="37" totalsRowDxfId="36"/>
    <tableColumn id="17" xr3:uid="{4F4E4F27-8B3D-4047-B759-BE3F953B8E65}" name="VBC Adoption Phase" dataDxfId="35" totalsRowDxfId="34"/>
    <tableColumn id="12" xr3:uid="{41B40C04-8AF7-4192-AC81-CAF3D51606DD}" name="Include FTE/Service in Cost Projection? _x000a_Select Yes or No" dataDxfId="33" totalsRowDxfId="32"/>
    <tableColumn id="3" xr3:uid="{F7E352A6-F97C-4F39-8BDD-706D3E234A23}" name="FTE(s) Required" dataDxfId="31" totalsRowDxfId="30"/>
    <tableColumn id="4" xr3:uid="{03D0667A-F86F-4318-AF3E-CFD1FD93A56D}" name="National Median Annual Salary + Benefits4" dataDxfId="29" totalsRowDxfId="28"/>
    <tableColumn id="11" xr3:uid="{0C5C0864-8E3D-4AE8-9C9C-F178937884D8}" name="Actual Annual Salary + Benefits" dataDxfId="27" totalsRowDxfId="26"/>
    <tableColumn id="5" xr3:uid="{DC5668EF-F125-4792-9A11-6EAA7106362B}" name="Total Cost" totalsRowFunction="custom" dataDxfId="25" totalsRowDxfId="24">
      <totalsRowFormula>SUM(Table2[Total Cost])</totalsRowFormula>
    </tableColumn>
    <tableColumn id="18" xr3:uid="{D4DB5F4C-C3E6-488C-AFB2-B539E51474B2}" name="Medicaid Value-Based Care Contract #1" totalsRowFunction="custom" dataDxfId="23" totalsRowDxfId="22">
      <calculatedColumnFormula>IFERROR('2. Projected Revenues'!$C$21/'2. Projected Revenues'!$C$33,"")</calculatedColumnFormula>
      <totalsRowFormula>SUMPRODUCT(Table2[Total Cost],Table2[Medicaid Value-Based Care Contract '#1])</totalsRowFormula>
    </tableColumn>
    <tableColumn id="19" xr3:uid="{A59AE063-1E92-4C9F-8FEE-37BA7C858ACF}" name="Medicaid Value-Based Care Contract #2" totalsRowFunction="custom" dataDxfId="21" totalsRowDxfId="20">
      <calculatedColumnFormula>IFERROR('2. Projected Revenues'!$C$22/'2. Projected Revenues'!$C$33,"")</calculatedColumnFormula>
      <totalsRowFormula>SUMPRODUCT(Table2[Total Cost],Table2[Medicaid Value-Based Care Contract '#2])</totalsRowFormula>
    </tableColumn>
    <tableColumn id="20" xr3:uid="{FC688AD9-B818-40D5-B6E6-9024F1490AA9}" name="Medicaid Value-Based Care Contract #3" totalsRowFunction="custom" dataDxfId="19" totalsRowDxfId="18">
      <calculatedColumnFormula>IFERROR('2. Projected Revenues'!$C$23/'2. Projected Revenues'!$C$33,"")</calculatedColumnFormula>
      <totalsRowFormula>SUMPRODUCT(Table2[Total Cost],Table2[Medicaid Value-Based Care Contract '#3])</totalsRowFormula>
    </tableColumn>
    <tableColumn id="7" xr3:uid="{61F02346-591D-4D4D-85A7-150F1C6B32C2}" name="Medicare Shared Savings Program" totalsRowFunction="custom" dataDxfId="17" totalsRowDxfId="16" dataCellStyle="Percent">
      <calculatedColumnFormula>IFERROR('2. Projected Revenues'!$C$24/'2. Projected Revenues'!$C$33,"")</calculatedColumnFormula>
      <totalsRowFormula>SUMPRODUCT(Table2[Total Cost],Table2[Medicare Shared Savings Program])</totalsRowFormula>
    </tableColumn>
    <tableColumn id="8" xr3:uid="{144F59CB-D5C6-452F-A82B-031A9BC43F50}" name="Medicare ACO Reach" totalsRowFunction="custom" dataDxfId="15" totalsRowDxfId="14" dataCellStyle="Percent">
      <calculatedColumnFormula>IFERROR('2. Projected Revenues'!$C$25/'2. Projected Revenues'!$C$33,"")</calculatedColumnFormula>
      <totalsRowFormula>SUMPRODUCT(Table2[Total Cost],Table2[Medicare ACO Reach])</totalsRowFormula>
    </tableColumn>
    <tableColumn id="9" xr3:uid="{70D0847C-ADE7-4537-BB7F-C25F4DF6E7A5}" name="Commercial Value-Based Contract #1" totalsRowFunction="custom" dataDxfId="13" totalsRowDxfId="12" dataCellStyle="Percent">
      <calculatedColumnFormula>IFERROR('2. Projected Revenues'!$C$26/'2. Projected Revenues'!$C$33,"")</calculatedColumnFormula>
      <totalsRowFormula>SUMPRODUCT(Table2[Total Cost],Table2[Commercial Value-Based Contract '#1])</totalsRowFormula>
    </tableColumn>
    <tableColumn id="15" xr3:uid="{4BC144CB-5E4A-4753-A8B3-D85FD4369610}" name="Commercial Value-Based Contract #2" totalsRowFunction="custom" dataDxfId="11" totalsRowDxfId="10" dataCellStyle="Percent">
      <calculatedColumnFormula>IFERROR('2. Projected Revenues'!$C$27/'2. Projected Revenues'!$C$33,"")</calculatedColumnFormula>
      <totalsRowFormula>SUMPRODUCT(Table2[Total Cost],Table2[Commercial Value-Based Contract '#2])</totalsRowFormula>
    </tableColumn>
    <tableColumn id="14" xr3:uid="{FC499F4E-64CB-4A14-B723-861DF41894B9}" name="Commercial Value-Based Contract #3" totalsRowFunction="custom" dataDxfId="9" totalsRowDxfId="8" dataCellStyle="Percent">
      <calculatedColumnFormula>IFERROR('2. Projected Revenues'!$C$28/'2. Projected Revenues'!$C$33,"")</calculatedColumnFormula>
      <totalsRowFormula>SUMPRODUCT(Table2[Total Cost],Table2[Commercial Value-Based Contract '#3])</totalsRowFormula>
    </tableColumn>
    <tableColumn id="13" xr3:uid="{00E36B5D-AACF-4E9D-A813-D133CE559A4B}" name="Medicare Advantage Contract #1" totalsRowFunction="custom" dataDxfId="7" totalsRowDxfId="6" dataCellStyle="Percent">
      <calculatedColumnFormula>IFERROR('2. Projected Revenues'!$C$29/'2. Projected Revenues'!$C$33,"")</calculatedColumnFormula>
      <totalsRowFormula>SUMPRODUCT(Table2[Total Cost],Table2[Medicare Advantage Contract '#1])</totalsRowFormula>
    </tableColumn>
    <tableColumn id="10" xr3:uid="{C909A630-1ECF-44BA-BE03-E52B4E3833DC}" name="Medicare Advantage Contract #2" totalsRowFunction="custom" dataDxfId="5" totalsRowDxfId="4" dataCellStyle="Percent">
      <calculatedColumnFormula>IFERROR('2. Projected Revenues'!$C$30/'2. Projected Revenues'!$C$33,"")</calculatedColumnFormula>
      <totalsRowFormula>SUMPRODUCT(Table2[Total Cost],Table2[Medicare Advantage Contract '#2])</totalsRowFormula>
    </tableColumn>
    <tableColumn id="16" xr3:uid="{F71AC4D8-A934-4CF3-9B6D-D3350A7DF227}" name="Medicare Advantage Contract #3" totalsRowFunction="custom" dataDxfId="3" totalsRowDxfId="2" dataCellStyle="Percent">
      <calculatedColumnFormula>IFERROR('2. Projected Revenues'!$C$31/'2. Projected Revenues'!$C$33,"")</calculatedColumnFormula>
      <totalsRowFormula>SUMPRODUCT(Table2[Total Cost],Table2[Medicare Advantage Contract '#3])</totalsRowFormula>
    </tableColumn>
    <tableColumn id="6" xr3:uid="{E4793E99-FB5A-4F5C-8435-53138ED5ACB8}" name="Notes" dataDxfId="1" totalsRowDxfId="0"/>
  </tableColumns>
  <tableStyleInfo name="TableStyleLight1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8" Type="http://schemas.openxmlformats.org/officeDocument/2006/relationships/hyperlink" Target="https://www.nachc.org/wp-content/uploads/2023/07/Action-Guide_Improvement-Strategy.pdf" TargetMode="External"/><Relationship Id="rId3" Type="http://schemas.openxmlformats.org/officeDocument/2006/relationships/hyperlink" Target="https://www.nachc.org/wp-content/uploads/2023/07/Action-Guide_Care-Teams.pdf" TargetMode="External"/><Relationship Id="rId7" Type="http://schemas.openxmlformats.org/officeDocument/2006/relationships/hyperlink" Target="https://www.nachc.org/wp-content/uploads/2023/07/Action-Guide_Models-of-Care.pdf" TargetMode="External"/><Relationship Id="rId2" Type="http://schemas.openxmlformats.org/officeDocument/2006/relationships/hyperlink" Target="https://www.nachc.org/wp-content/uploads/2023/07/Action-Guide_SDOH.pdf" TargetMode="External"/><Relationship Id="rId1" Type="http://schemas.openxmlformats.org/officeDocument/2006/relationships/hyperlink" Target="https://www.nachc.org/wp-content/uploads/2023/07/Action-Guide_Care-Management.pdf" TargetMode="External"/><Relationship Id="rId6" Type="http://schemas.openxmlformats.org/officeDocument/2006/relationships/hyperlink" Target="https://www.nachc.org/wp-content/uploads/2023/07/Action-Guide_Payment.pdf" TargetMode="External"/><Relationship Id="rId5" Type="http://schemas.openxmlformats.org/officeDocument/2006/relationships/hyperlink" Target="https://reglantern.com/vtf" TargetMode="External"/><Relationship Id="rId4" Type="http://schemas.openxmlformats.org/officeDocument/2006/relationships/hyperlink" Target="https://www.nachc.org/wp-content/uploads/2023/08/Action-Brief-Developing-Value-Based-Payment-Goals.pdf?ver=1697112795" TargetMode="External"/><Relationship Id="rId9" Type="http://schemas.openxmlformats.org/officeDocument/2006/relationships/hyperlink" Target="https://www.cms.gov/files/document/health-related-social-needs-faq.pdf"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BDC38-CAE1-418E-ADEC-B0A8804BFE70}">
  <dimension ref="A1:M43"/>
  <sheetViews>
    <sheetView showGridLines="0" tabSelected="1" zoomScaleNormal="100" workbookViewId="0">
      <selection activeCell="R10" sqref="R10"/>
    </sheetView>
  </sheetViews>
  <sheetFormatPr defaultRowHeight="14.4" x14ac:dyDescent="0.3"/>
  <sheetData>
    <row r="1" spans="1:13" ht="50.55" customHeight="1" x14ac:dyDescent="0.3">
      <c r="A1" s="11"/>
      <c r="D1" s="149" t="s">
        <v>174</v>
      </c>
      <c r="E1" s="150"/>
      <c r="F1" s="150"/>
      <c r="G1" s="150"/>
      <c r="H1" s="150"/>
      <c r="I1" s="150"/>
      <c r="J1" s="150"/>
      <c r="K1" s="150"/>
      <c r="L1" s="150"/>
      <c r="M1" s="150"/>
    </row>
    <row r="2" spans="1:13" x14ac:dyDescent="0.3">
      <c r="D2" s="150"/>
      <c r="E2" s="150"/>
      <c r="F2" s="150"/>
      <c r="G2" s="150"/>
      <c r="H2" s="150"/>
      <c r="I2" s="150"/>
      <c r="J2" s="150"/>
      <c r="K2" s="150"/>
      <c r="L2" s="150"/>
      <c r="M2" s="150"/>
    </row>
    <row r="43" ht="62.55" customHeight="1" x14ac:dyDescent="0.3"/>
  </sheetData>
  <mergeCells count="1">
    <mergeCell ref="D1:M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96A29-D561-4E81-8D64-F61947A40780}">
  <dimension ref="A1:I47"/>
  <sheetViews>
    <sheetView showGridLines="0" topLeftCell="A27" zoomScale="44" zoomScaleNormal="40" workbookViewId="0">
      <selection activeCell="B29" sqref="B29"/>
    </sheetView>
  </sheetViews>
  <sheetFormatPr defaultColWidth="9.21875" defaultRowHeight="14.4" x14ac:dyDescent="0.3"/>
  <cols>
    <col min="1" max="1" width="9.21875" style="5"/>
    <col min="2" max="2" width="115.77734375" style="5" customWidth="1"/>
    <col min="3" max="3" width="16.21875" style="5" customWidth="1"/>
    <col min="4" max="4" width="16.21875" hidden="1" customWidth="1"/>
    <col min="5" max="5" width="36.109375" style="5" customWidth="1"/>
    <col min="6" max="9" width="26.21875" style="5" customWidth="1"/>
    <col min="10" max="16384" width="9.21875" style="5"/>
  </cols>
  <sheetData>
    <row r="1" spans="1:5" customFormat="1" x14ac:dyDescent="0.3"/>
    <row r="2" spans="1:5" ht="17.399999999999999" x14ac:dyDescent="0.3">
      <c r="A2" s="11" t="s">
        <v>183</v>
      </c>
      <c r="E2" s="94"/>
    </row>
    <row r="3" spans="1:5" x14ac:dyDescent="0.3">
      <c r="A3" s="12"/>
      <c r="E3" s="94"/>
    </row>
    <row r="4" spans="1:5" x14ac:dyDescent="0.3">
      <c r="A4" s="12"/>
      <c r="E4" s="94"/>
    </row>
    <row r="5" spans="1:5" ht="14.25" customHeight="1" x14ac:dyDescent="0.3">
      <c r="A5" s="13"/>
      <c r="B5" s="151" t="s">
        <v>175</v>
      </c>
      <c r="C5" s="152"/>
      <c r="E5" s="94"/>
    </row>
    <row r="6" spans="1:5" ht="27" customHeight="1" x14ac:dyDescent="0.3">
      <c r="A6" s="14"/>
      <c r="B6" s="153"/>
      <c r="C6" s="154"/>
    </row>
    <row r="7" spans="1:5" x14ac:dyDescent="0.3">
      <c r="E7" s="94"/>
    </row>
    <row r="8" spans="1:5" ht="26.25" customHeight="1" x14ac:dyDescent="0.3">
      <c r="B8" s="112" t="s">
        <v>34</v>
      </c>
      <c r="C8" s="113" t="s">
        <v>33</v>
      </c>
      <c r="E8" s="94"/>
    </row>
    <row r="9" spans="1:5" ht="36" customHeight="1" x14ac:dyDescent="0.25">
      <c r="B9" s="93" t="s">
        <v>131</v>
      </c>
      <c r="C9" s="61"/>
      <c r="D9" s="21">
        <f t="shared" ref="D9:D22" si="0">+IF(C9="Yes",1,0)</f>
        <v>0</v>
      </c>
      <c r="E9" s="94"/>
    </row>
    <row r="10" spans="1:5" ht="28.95" customHeight="1" x14ac:dyDescent="0.25">
      <c r="B10" s="57" t="s">
        <v>69</v>
      </c>
      <c r="C10" s="60"/>
      <c r="D10" s="21">
        <f t="shared" si="0"/>
        <v>0</v>
      </c>
      <c r="E10" s="95"/>
    </row>
    <row r="11" spans="1:5" ht="31.2" customHeight="1" x14ac:dyDescent="0.25">
      <c r="B11" s="58" t="s">
        <v>130</v>
      </c>
      <c r="C11" s="60"/>
      <c r="D11" s="21">
        <f t="shared" si="0"/>
        <v>0</v>
      </c>
      <c r="E11" s="94"/>
    </row>
    <row r="12" spans="1:5" ht="34.5" customHeight="1" x14ac:dyDescent="0.25">
      <c r="B12" s="57" t="s">
        <v>70</v>
      </c>
      <c r="C12" s="60"/>
      <c r="D12" s="21">
        <f t="shared" si="0"/>
        <v>0</v>
      </c>
      <c r="E12" s="94"/>
    </row>
    <row r="13" spans="1:5" ht="31.5" customHeight="1" x14ac:dyDescent="0.25">
      <c r="B13" s="58" t="s">
        <v>124</v>
      </c>
      <c r="C13" s="60"/>
      <c r="D13" s="21">
        <f t="shared" si="0"/>
        <v>0</v>
      </c>
      <c r="E13" s="94"/>
    </row>
    <row r="14" spans="1:5" ht="34.950000000000003" customHeight="1" x14ac:dyDescent="0.25">
      <c r="B14" s="58" t="s">
        <v>125</v>
      </c>
      <c r="C14" s="60"/>
      <c r="D14" s="21">
        <f t="shared" si="0"/>
        <v>0</v>
      </c>
      <c r="E14" s="94"/>
    </row>
    <row r="15" spans="1:5" ht="39.450000000000003" customHeight="1" x14ac:dyDescent="0.25">
      <c r="B15" s="58" t="s">
        <v>146</v>
      </c>
      <c r="C15" s="60"/>
      <c r="D15" s="21">
        <f>+IF(C15="Yes",1,0)</f>
        <v>0</v>
      </c>
      <c r="E15" s="94"/>
    </row>
    <row r="16" spans="1:5" ht="39.450000000000003" customHeight="1" x14ac:dyDescent="0.25">
      <c r="B16" s="58" t="s">
        <v>147</v>
      </c>
      <c r="C16" s="60"/>
      <c r="D16" s="21">
        <f t="shared" si="0"/>
        <v>0</v>
      </c>
      <c r="E16" s="94"/>
    </row>
    <row r="17" spans="2:9" ht="39.450000000000003" customHeight="1" x14ac:dyDescent="0.25">
      <c r="B17" s="58" t="s">
        <v>148</v>
      </c>
      <c r="C17" s="60"/>
      <c r="D17" s="21">
        <f t="shared" si="0"/>
        <v>0</v>
      </c>
      <c r="E17" s="94"/>
    </row>
    <row r="18" spans="2:9" ht="34.200000000000003" customHeight="1" x14ac:dyDescent="0.25">
      <c r="B18" s="58" t="s">
        <v>149</v>
      </c>
      <c r="C18" s="60"/>
      <c r="D18" s="21">
        <f t="shared" si="0"/>
        <v>0</v>
      </c>
      <c r="E18" s="94"/>
    </row>
    <row r="19" spans="2:9" ht="33" customHeight="1" x14ac:dyDescent="0.25">
      <c r="B19" s="58" t="s">
        <v>150</v>
      </c>
      <c r="C19" s="60"/>
      <c r="D19" s="21">
        <f t="shared" si="0"/>
        <v>0</v>
      </c>
      <c r="E19" s="94"/>
    </row>
    <row r="20" spans="2:9" ht="36" customHeight="1" x14ac:dyDescent="0.25">
      <c r="B20" s="58" t="s">
        <v>155</v>
      </c>
      <c r="C20" s="60"/>
      <c r="D20" s="21">
        <f>+IF(C20="Yes",1,0)</f>
        <v>0</v>
      </c>
      <c r="E20" s="94"/>
    </row>
    <row r="21" spans="2:9" ht="36" customHeight="1" x14ac:dyDescent="0.25">
      <c r="B21" s="58" t="s">
        <v>151</v>
      </c>
      <c r="C21" s="60"/>
      <c r="D21" s="21">
        <f>+IF(C21="Yes",1,0)</f>
        <v>0</v>
      </c>
      <c r="E21" s="94"/>
    </row>
    <row r="22" spans="2:9" ht="35.700000000000003" customHeight="1" x14ac:dyDescent="0.25">
      <c r="B22" s="58" t="s">
        <v>152</v>
      </c>
      <c r="C22" s="60"/>
      <c r="D22" s="21">
        <f t="shared" si="0"/>
        <v>0</v>
      </c>
      <c r="E22" s="94"/>
    </row>
    <row r="23" spans="2:9" ht="35.700000000000003" customHeight="1" x14ac:dyDescent="0.25">
      <c r="B23" s="58" t="s">
        <v>153</v>
      </c>
      <c r="C23" s="60"/>
      <c r="D23" s="21">
        <f t="shared" ref="D23" si="1">+IF(C23="Yes",1,0)</f>
        <v>0</v>
      </c>
      <c r="E23" s="163" t="s">
        <v>68</v>
      </c>
      <c r="F23" s="164"/>
      <c r="G23" s="164"/>
      <c r="H23" s="164"/>
      <c r="I23" s="165"/>
    </row>
    <row r="24" spans="2:9" ht="36" customHeight="1" x14ac:dyDescent="0.25">
      <c r="B24" s="155" t="s">
        <v>50</v>
      </c>
      <c r="C24" s="156"/>
      <c r="D24" s="21"/>
      <c r="E24" s="44">
        <v>1</v>
      </c>
      <c r="F24" s="44">
        <v>2</v>
      </c>
      <c r="G24" s="44">
        <v>3</v>
      </c>
      <c r="H24" s="44">
        <v>4</v>
      </c>
      <c r="I24" s="44">
        <v>5</v>
      </c>
    </row>
    <row r="25" spans="2:9" ht="26.25" customHeight="1" x14ac:dyDescent="0.3">
      <c r="B25" s="8" t="s">
        <v>154</v>
      </c>
      <c r="C25" s="45"/>
      <c r="E25" s="50" t="s">
        <v>81</v>
      </c>
      <c r="F25" s="51"/>
      <c r="G25" s="51" t="s">
        <v>82</v>
      </c>
      <c r="H25" s="51"/>
      <c r="I25" s="52" t="s">
        <v>83</v>
      </c>
    </row>
    <row r="26" spans="2:9" ht="50.25" customHeight="1" x14ac:dyDescent="0.25">
      <c r="B26" s="8" t="s">
        <v>176</v>
      </c>
      <c r="C26" s="45"/>
      <c r="D26" s="21" t="e">
        <f>+LEFT(C25,1)/5</f>
        <v>#VALUE!</v>
      </c>
      <c r="E26" s="47" t="s">
        <v>126</v>
      </c>
      <c r="F26" s="48"/>
      <c r="G26" s="48" t="s">
        <v>179</v>
      </c>
      <c r="H26" s="48"/>
      <c r="I26" s="49" t="s">
        <v>127</v>
      </c>
    </row>
    <row r="27" spans="2:9" ht="82.5" customHeight="1" x14ac:dyDescent="0.25">
      <c r="B27" s="8" t="s">
        <v>177</v>
      </c>
      <c r="C27" s="45"/>
      <c r="D27" s="21" t="e">
        <f>+LEFT(C26,1)/5</f>
        <v>#VALUE!</v>
      </c>
      <c r="E27" s="134" t="s">
        <v>180</v>
      </c>
      <c r="F27" s="46"/>
      <c r="G27" s="135" t="s">
        <v>181</v>
      </c>
      <c r="H27" s="46"/>
      <c r="I27" s="92" t="s">
        <v>182</v>
      </c>
    </row>
    <row r="28" spans="2:9" ht="44.25" customHeight="1" x14ac:dyDescent="0.25">
      <c r="B28" s="9" t="s">
        <v>40</v>
      </c>
      <c r="C28" s="45"/>
      <c r="D28" s="21" t="e">
        <f>+LEFT(C27,1)/5</f>
        <v>#VALUE!</v>
      </c>
    </row>
    <row r="29" spans="2:9" ht="26.25" customHeight="1" x14ac:dyDescent="0.25">
      <c r="B29" s="8" t="s">
        <v>161</v>
      </c>
      <c r="C29" s="45"/>
      <c r="D29" s="21"/>
      <c r="E29" s="53"/>
      <c r="F29" s="53"/>
      <c r="G29" s="53"/>
      <c r="H29" s="53"/>
      <c r="I29" s="54"/>
    </row>
    <row r="30" spans="2:9" ht="37.5" customHeight="1" x14ac:dyDescent="0.25">
      <c r="B30" s="8" t="s">
        <v>156</v>
      </c>
      <c r="C30" s="45"/>
      <c r="D30" s="21" t="e">
        <f>+VLOOKUP(C29,Lists!$C$2:$D$5,2,FALSE)</f>
        <v>#N/A</v>
      </c>
      <c r="F30" s="56"/>
      <c r="G30" s="56"/>
      <c r="H30" s="55"/>
      <c r="I30" s="56"/>
    </row>
    <row r="31" spans="2:9" ht="26.25" customHeight="1" x14ac:dyDescent="0.25">
      <c r="B31" s="8" t="s">
        <v>157</v>
      </c>
      <c r="C31" s="45"/>
      <c r="D31" s="21" t="e">
        <f>+VLOOKUP(C30,Lists!$C$2:$D$5,2,FALSE)</f>
        <v>#N/A</v>
      </c>
      <c r="F31" s="56"/>
      <c r="G31" s="56"/>
      <c r="H31" s="55"/>
      <c r="I31" s="56"/>
    </row>
    <row r="32" spans="2:9" ht="26.25" customHeight="1" x14ac:dyDescent="0.25">
      <c r="B32" s="8" t="s">
        <v>178</v>
      </c>
      <c r="C32" s="45"/>
      <c r="D32" s="21" t="e">
        <f>+VLOOKUP(C31,Lists!$C$2:$D$5,2,FALSE)</f>
        <v>#N/A</v>
      </c>
      <c r="F32" s="56"/>
      <c r="G32" s="56"/>
      <c r="H32" s="55"/>
      <c r="I32" s="56"/>
    </row>
    <row r="33" spans="2:4" ht="26.25" customHeight="1" x14ac:dyDescent="0.25">
      <c r="B33" s="8" t="s">
        <v>158</v>
      </c>
      <c r="C33" s="45"/>
      <c r="D33" s="21" t="e">
        <f>+VLOOKUP(C32,Lists!$C$2:$D$5,2,FALSE)</f>
        <v>#N/A</v>
      </c>
    </row>
    <row r="34" spans="2:4" ht="26.25" customHeight="1" x14ac:dyDescent="0.25">
      <c r="B34" s="8" t="s">
        <v>159</v>
      </c>
      <c r="C34" s="45"/>
      <c r="D34" s="21" t="e">
        <f>+VLOOKUP(C33,Lists!$C$2:$D$5,2,FALSE)</f>
        <v>#N/A</v>
      </c>
    </row>
    <row r="35" spans="2:4" ht="26.25" customHeight="1" x14ac:dyDescent="0.25">
      <c r="B35" s="10" t="s">
        <v>160</v>
      </c>
      <c r="C35" s="92"/>
      <c r="D35" s="21" t="e">
        <f>+IF(C34="unsure","",VLOOKUP(C34,Lists!$C$2:$D$5,2,FALSE))</f>
        <v>#N/A</v>
      </c>
    </row>
    <row r="36" spans="2:4" ht="26.25" customHeight="1" x14ac:dyDescent="0.25">
      <c r="B36" s="59"/>
      <c r="C36" s="7"/>
      <c r="D36" s="21" t="e">
        <f>+VLOOKUP(C35,Lists!$C$2:$D$5,2,FALSE)</f>
        <v>#N/A</v>
      </c>
    </row>
    <row r="37" spans="2:4" ht="26.25" customHeight="1" x14ac:dyDescent="0.25">
      <c r="D37" s="21"/>
    </row>
    <row r="38" spans="2:4" ht="69" x14ac:dyDescent="0.3">
      <c r="B38" s="121" t="s">
        <v>79</v>
      </c>
      <c r="C38" s="122" t="str">
        <f>+IFERROR(SUM(D9:D36),"Please Answer All Questions Above for Composite Score")</f>
        <v>Please Answer All Questions Above for Composite Score</v>
      </c>
    </row>
    <row r="39" spans="2:4" ht="13.8" hidden="1" x14ac:dyDescent="0.25">
      <c r="B39" s="123" t="s">
        <v>128</v>
      </c>
      <c r="C39" s="124"/>
      <c r="D39" s="5"/>
    </row>
    <row r="40" spans="2:4" ht="31.05" customHeight="1" x14ac:dyDescent="0.3">
      <c r="B40" s="157" t="str">
        <f>IF(C38="Please Answer All Questions Above for Composite Score", "Please Answer All Questions Above for Risk Assessment Stage", IF(C38&gt;=18,B47,IF(C38&gt;=10,B46,B45)))</f>
        <v>Please Answer All Questions Above for Risk Assessment Stage</v>
      </c>
      <c r="C40" s="158"/>
    </row>
    <row r="41" spans="2:4" ht="14.7" customHeight="1" x14ac:dyDescent="0.3">
      <c r="B41" s="159"/>
      <c r="C41" s="160"/>
    </row>
    <row r="42" spans="2:4" ht="49.95" customHeight="1" x14ac:dyDescent="0.3">
      <c r="B42" s="161" t="s">
        <v>96</v>
      </c>
      <c r="C42" s="162"/>
    </row>
    <row r="43" spans="2:4" ht="45" customHeight="1" x14ac:dyDescent="0.3"/>
    <row r="45" spans="2:4" ht="42" x14ac:dyDescent="0.3">
      <c r="B45" s="14" t="s">
        <v>93</v>
      </c>
    </row>
    <row r="46" spans="2:4" ht="42" x14ac:dyDescent="0.3">
      <c r="B46" s="14" t="s">
        <v>94</v>
      </c>
    </row>
    <row r="47" spans="2:4" ht="42" x14ac:dyDescent="0.3">
      <c r="B47" s="14" t="s">
        <v>95</v>
      </c>
    </row>
  </sheetData>
  <mergeCells count="5">
    <mergeCell ref="B5:C6"/>
    <mergeCell ref="B24:C24"/>
    <mergeCell ref="B40:C41"/>
    <mergeCell ref="B42:C42"/>
    <mergeCell ref="E23:I23"/>
  </mergeCell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769AA58-6E04-4746-897F-0B18CBC00247}">
          <x14:formula1>
            <xm:f>Lists!$F$2:$F$6</xm:f>
          </x14:formula1>
          <xm:sqref>C25:C27</xm:sqref>
        </x14:dataValidation>
        <x14:dataValidation type="list" allowBlank="1" showInputMessage="1" showErrorMessage="1" xr:uid="{02B8A80F-5566-44A0-96A2-4C5BE3D63D10}">
          <x14:formula1>
            <xm:f>Lists!$C$2:$C$5</xm:f>
          </x14:formula1>
          <xm:sqref>C29:C36</xm:sqref>
        </x14:dataValidation>
        <x14:dataValidation type="list" allowBlank="1" showInputMessage="1" showErrorMessage="1" xr:uid="{81508DD3-124B-42F7-A7A4-2B4228034176}">
          <x14:formula1>
            <xm:f>Lists!$A$2:$A$3</xm:f>
          </x14:formula1>
          <xm:sqref>C9:C23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98F12-CD07-48EE-8EB5-2BAF1F1D5634}">
  <dimension ref="A1:F6"/>
  <sheetViews>
    <sheetView workbookViewId="0">
      <selection activeCell="C5" sqref="C5"/>
    </sheetView>
  </sheetViews>
  <sheetFormatPr defaultRowHeight="14.4" x14ac:dyDescent="0.3"/>
  <sheetData>
    <row r="1" spans="1:6" x14ac:dyDescent="0.3">
      <c r="A1" t="s">
        <v>71</v>
      </c>
      <c r="C1" t="s">
        <v>72</v>
      </c>
      <c r="F1" t="s">
        <v>75</v>
      </c>
    </row>
    <row r="2" spans="1:6" x14ac:dyDescent="0.3">
      <c r="A2" t="s">
        <v>73</v>
      </c>
      <c r="C2" t="s">
        <v>52</v>
      </c>
      <c r="D2">
        <v>1</v>
      </c>
      <c r="F2" t="s">
        <v>77</v>
      </c>
    </row>
    <row r="3" spans="1:6" x14ac:dyDescent="0.3">
      <c r="A3" t="s">
        <v>74</v>
      </c>
      <c r="C3" t="s">
        <v>78</v>
      </c>
      <c r="D3">
        <v>0.5</v>
      </c>
      <c r="F3">
        <v>2</v>
      </c>
    </row>
    <row r="4" spans="1:6" x14ac:dyDescent="0.3">
      <c r="C4" t="s">
        <v>51</v>
      </c>
      <c r="D4">
        <v>0</v>
      </c>
      <c r="F4">
        <v>3</v>
      </c>
    </row>
    <row r="5" spans="1:6" x14ac:dyDescent="0.3">
      <c r="C5" t="s">
        <v>53</v>
      </c>
      <c r="F5">
        <v>4</v>
      </c>
    </row>
    <row r="6" spans="1:6" x14ac:dyDescent="0.3">
      <c r="F6"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F6D14-B5BE-4CE1-A10E-1F41CBE882B7}">
  <sheetPr>
    <pageSetUpPr autoPageBreaks="0"/>
  </sheetPr>
  <dimension ref="A1:T45"/>
  <sheetViews>
    <sheetView showGridLines="0" topLeftCell="A19" zoomScale="49" zoomScaleNormal="55" workbookViewId="0">
      <selection activeCell="A9" sqref="A9"/>
    </sheetView>
  </sheetViews>
  <sheetFormatPr defaultRowHeight="14.4" x14ac:dyDescent="0.3"/>
  <cols>
    <col min="1" max="1" width="37.21875" bestFit="1" customWidth="1"/>
    <col min="2" max="2" width="30.21875" bestFit="1" customWidth="1"/>
    <col min="3" max="3" width="9.77734375" style="2" customWidth="1"/>
    <col min="4" max="17" width="17.21875" style="2" customWidth="1"/>
    <col min="20" max="20" width="10.44140625" bestFit="1" customWidth="1"/>
  </cols>
  <sheetData>
    <row r="1" spans="1:17" ht="17.399999999999999" x14ac:dyDescent="0.3">
      <c r="A1" s="11" t="s">
        <v>36</v>
      </c>
    </row>
    <row r="2" spans="1:17" x14ac:dyDescent="0.3">
      <c r="A2" s="12"/>
    </row>
    <row r="8" spans="1:17" x14ac:dyDescent="0.3">
      <c r="A8" s="119"/>
      <c r="B8" s="5" t="s">
        <v>14</v>
      </c>
    </row>
    <row r="9" spans="1:17" s="65" customFormat="1" x14ac:dyDescent="0.3">
      <c r="A9" s="56"/>
      <c r="B9" s="56"/>
      <c r="C9" s="66"/>
      <c r="D9" s="66"/>
      <c r="E9" s="66"/>
      <c r="F9" s="66"/>
      <c r="G9" s="66"/>
      <c r="H9" s="66"/>
      <c r="I9" s="66"/>
      <c r="J9" s="66"/>
      <c r="K9" s="66"/>
      <c r="L9" s="66"/>
      <c r="M9" s="66"/>
      <c r="N9" s="66"/>
      <c r="O9" s="66"/>
      <c r="P9" s="66"/>
      <c r="Q9" s="66"/>
    </row>
    <row r="10" spans="1:17" s="65" customFormat="1" x14ac:dyDescent="0.3">
      <c r="A10" s="56"/>
      <c r="B10" s="56"/>
      <c r="C10" s="66"/>
      <c r="D10" s="66"/>
      <c r="E10" s="66"/>
      <c r="F10" s="66"/>
      <c r="G10" s="66"/>
      <c r="H10" s="66"/>
      <c r="I10" s="66"/>
      <c r="J10" s="66"/>
      <c r="K10" s="66"/>
      <c r="L10" s="66"/>
      <c r="M10" s="66"/>
      <c r="N10" s="66"/>
      <c r="O10" s="66"/>
      <c r="P10" s="66"/>
      <c r="Q10" s="66"/>
    </row>
    <row r="11" spans="1:17" s="65" customFormat="1" x14ac:dyDescent="0.3">
      <c r="A11" s="56"/>
      <c r="B11" s="56"/>
      <c r="C11" s="66"/>
      <c r="D11" s="66"/>
      <c r="E11" s="66"/>
      <c r="F11" s="66"/>
      <c r="G11" s="66"/>
      <c r="H11" s="66"/>
      <c r="I11" s="66"/>
      <c r="J11" s="66"/>
      <c r="K11" s="66"/>
      <c r="L11" s="66"/>
      <c r="M11" s="66"/>
      <c r="N11" s="66"/>
      <c r="O11" s="66"/>
      <c r="P11" s="66"/>
      <c r="Q11" s="66"/>
    </row>
    <row r="12" spans="1:17" s="65" customFormat="1" x14ac:dyDescent="0.3">
      <c r="A12" s="56"/>
      <c r="B12" s="56"/>
      <c r="C12" s="66"/>
      <c r="D12" s="66"/>
      <c r="E12" s="66"/>
      <c r="F12" s="66"/>
      <c r="G12" s="66"/>
      <c r="H12" s="66"/>
      <c r="I12" s="66"/>
      <c r="J12" s="66"/>
      <c r="K12" s="66"/>
      <c r="L12" s="66"/>
      <c r="M12" s="66"/>
      <c r="N12" s="66"/>
      <c r="O12" s="66"/>
      <c r="P12" s="66"/>
      <c r="Q12" s="66"/>
    </row>
    <row r="13" spans="1:17" s="65" customFormat="1" x14ac:dyDescent="0.3">
      <c r="A13" s="56"/>
      <c r="B13" s="56"/>
      <c r="C13" s="66"/>
      <c r="D13" s="66"/>
      <c r="E13" s="66"/>
      <c r="F13" s="66"/>
      <c r="G13" s="66"/>
      <c r="H13" s="66"/>
      <c r="I13" s="66"/>
      <c r="J13" s="66"/>
      <c r="K13" s="66"/>
      <c r="L13" s="66"/>
      <c r="M13" s="66"/>
      <c r="N13" s="66"/>
      <c r="O13" s="66"/>
      <c r="P13" s="66"/>
      <c r="Q13" s="66"/>
    </row>
    <row r="14" spans="1:17" s="65" customFormat="1" x14ac:dyDescent="0.3">
      <c r="A14" s="56"/>
      <c r="B14" s="56"/>
      <c r="C14" s="66"/>
      <c r="D14" s="66"/>
      <c r="E14" s="66"/>
      <c r="F14" s="66"/>
      <c r="G14" s="66"/>
      <c r="H14" s="66"/>
      <c r="I14" s="66"/>
      <c r="J14" s="66"/>
      <c r="K14" s="66"/>
      <c r="L14" s="66"/>
      <c r="M14" s="66"/>
      <c r="N14" s="66"/>
      <c r="O14" s="66"/>
      <c r="P14" s="66"/>
      <c r="Q14" s="66"/>
    </row>
    <row r="15" spans="1:17" s="65" customFormat="1" x14ac:dyDescent="0.3">
      <c r="A15" s="56"/>
      <c r="B15" s="56"/>
      <c r="C15" s="66"/>
      <c r="D15" s="66"/>
      <c r="E15" s="66"/>
      <c r="F15" s="66"/>
      <c r="G15" s="66"/>
      <c r="H15" s="66"/>
      <c r="I15" s="66"/>
      <c r="J15" s="66"/>
      <c r="K15" s="66"/>
      <c r="L15" s="66"/>
      <c r="M15" s="66"/>
      <c r="N15" s="66"/>
      <c r="O15" s="66"/>
      <c r="P15" s="66"/>
      <c r="Q15" s="66"/>
    </row>
    <row r="16" spans="1:17" s="65" customFormat="1" x14ac:dyDescent="0.3">
      <c r="A16" s="56"/>
      <c r="B16" s="56"/>
      <c r="C16" s="66"/>
      <c r="D16" s="66"/>
      <c r="E16" s="66"/>
      <c r="F16" s="66"/>
      <c r="G16" s="66"/>
      <c r="H16" s="66"/>
      <c r="I16" s="66"/>
      <c r="J16" s="66"/>
      <c r="K16" s="66"/>
      <c r="L16" s="66"/>
      <c r="M16" s="66"/>
      <c r="N16" s="66"/>
      <c r="O16" s="66"/>
      <c r="P16" s="66"/>
      <c r="Q16" s="66"/>
    </row>
    <row r="17" spans="1:20" ht="15.45" customHeight="1" x14ac:dyDescent="0.3"/>
    <row r="18" spans="1:20" ht="46.2" customHeight="1" x14ac:dyDescent="0.3">
      <c r="D18" s="31" t="s">
        <v>87</v>
      </c>
      <c r="E18" s="166" t="s">
        <v>86</v>
      </c>
      <c r="F18" s="166"/>
      <c r="G18" s="166"/>
      <c r="H18" s="167" t="s">
        <v>57</v>
      </c>
      <c r="I18" s="167"/>
      <c r="J18" s="167"/>
      <c r="K18" s="167"/>
      <c r="L18" s="167"/>
      <c r="M18" s="167"/>
      <c r="N18" s="167"/>
      <c r="O18" s="167"/>
      <c r="P18" s="90"/>
    </row>
    <row r="19" spans="1:20" s="1" customFormat="1" ht="111.6" customHeight="1" x14ac:dyDescent="0.3">
      <c r="A19" s="114" t="s">
        <v>3</v>
      </c>
      <c r="B19" s="114" t="s">
        <v>46</v>
      </c>
      <c r="C19" s="115" t="s">
        <v>4</v>
      </c>
      <c r="D19" s="115" t="s">
        <v>54</v>
      </c>
      <c r="E19" s="115" t="s">
        <v>60</v>
      </c>
      <c r="F19" s="115" t="s">
        <v>59</v>
      </c>
      <c r="G19" s="115" t="s">
        <v>58</v>
      </c>
      <c r="H19" s="115" t="s">
        <v>187</v>
      </c>
      <c r="I19" s="115" t="s">
        <v>190</v>
      </c>
      <c r="J19" s="115" t="s">
        <v>64</v>
      </c>
      <c r="K19" s="115" t="s">
        <v>55</v>
      </c>
      <c r="L19" s="115" t="s">
        <v>191</v>
      </c>
      <c r="M19" s="115" t="s">
        <v>189</v>
      </c>
      <c r="N19" s="115" t="s">
        <v>65</v>
      </c>
      <c r="O19" s="115" t="s">
        <v>56</v>
      </c>
      <c r="P19" s="115" t="s">
        <v>134</v>
      </c>
      <c r="Q19" s="115" t="s">
        <v>5</v>
      </c>
    </row>
    <row r="20" spans="1:20" s="96" customFormat="1" ht="24.45" customHeight="1" x14ac:dyDescent="0.3">
      <c r="A20" s="125" t="s">
        <v>195</v>
      </c>
      <c r="B20" s="126"/>
      <c r="C20" s="127"/>
      <c r="D20" s="128" t="s">
        <v>137</v>
      </c>
      <c r="E20" s="127" t="s">
        <v>136</v>
      </c>
      <c r="F20" s="127" t="s">
        <v>135</v>
      </c>
      <c r="G20" s="127" t="s">
        <v>138</v>
      </c>
      <c r="H20" s="129">
        <v>1</v>
      </c>
      <c r="I20" s="130">
        <v>1</v>
      </c>
      <c r="J20" s="130">
        <v>1</v>
      </c>
      <c r="K20" s="130">
        <v>1</v>
      </c>
      <c r="L20" s="129">
        <v>1</v>
      </c>
      <c r="M20" s="130">
        <v>1</v>
      </c>
      <c r="N20" s="130">
        <v>1</v>
      </c>
      <c r="O20" s="130">
        <f>IF(Table1[[#This Row],[TCM Revenue per Visit (Custom)]]&gt;0,(Table1[[#This Row],[TCM Revenue per Visit (Custom)]]*Table1[[#This Row],[Total Transitional Care Management (CCM) Visits5]]),Table1[[#This Row],[Total Transitional Care Management (CCM) Visits5]]*Table1[[#This Row],[TCM Revenue per Visit (standard, national average)4]])</f>
        <v>1</v>
      </c>
      <c r="P20" s="130">
        <v>1</v>
      </c>
      <c r="Q20" s="128"/>
    </row>
    <row r="21" spans="1:20" s="1" customFormat="1" ht="27" customHeight="1" x14ac:dyDescent="0.3">
      <c r="A21" s="4" t="s">
        <v>41</v>
      </c>
      <c r="B21" s="4" t="s">
        <v>139</v>
      </c>
      <c r="C21" s="15"/>
      <c r="D21" s="22"/>
      <c r="E21" s="81"/>
      <c r="F21" s="81"/>
      <c r="G21" s="81"/>
      <c r="H21" s="81"/>
      <c r="I21" s="107"/>
      <c r="J21" s="32"/>
      <c r="K21" s="32">
        <f>IFERROR(IF(Table1[[#This Row],[CCM Revenue per Visit (Custom)]]&gt;0,(Table1[[#This Row],[CCM Revenue per Visit (Custom)]]*Table1[[#This Row],[Total Chronic Care Management (CCM) Visits3]]),(Table1[[#This Row],[CCM Revenue per Visit (standard, national average)4]])*Table1[[#This Row],[Total Chronic Care Management (CCM) Visits3]]),"")</f>
        <v>0</v>
      </c>
      <c r="L21" s="81"/>
      <c r="M21" s="108"/>
      <c r="N21" s="15"/>
      <c r="O21" s="32">
        <f>IFERROR(IF(Table1[[#This Row],[TCM Revenue per Visit (Custom)]]&gt;0,(Table1[[#This Row],[TCM Revenue per Visit (Custom)]]*Table1[[#This Row],[Total Transitional Care Management (CCM) Visits5]]),(Table1[[#This Row],[TCM Revenue per Visit (standard, national average)4]]*Table1[[#This Row],[Total Transitional Care Management (CCM) Visits5]])),"")</f>
        <v>0</v>
      </c>
      <c r="P21" s="22"/>
      <c r="Q21" s="22">
        <f>IFERROR(Table1[[#This Row],[Total TCM Revenue ]]+Table1[[#This Row],[Total CCM Revenue]]+Table1[[#This Row],[Other Revenue (total annual)]]+Table1[[#This Row],[Pay-For-Performance / Quality Programs (total annual)]]+Table1[[#This Row],[Care Management Revenue (total annual)]]+Table1[[#This Row],[Projected Incremental Revenue ]],"")</f>
        <v>0</v>
      </c>
    </row>
    <row r="22" spans="1:20" s="1" customFormat="1" ht="27" customHeight="1" x14ac:dyDescent="0.3">
      <c r="A22" s="4" t="s">
        <v>41</v>
      </c>
      <c r="B22" s="4" t="s">
        <v>140</v>
      </c>
      <c r="C22" s="15"/>
      <c r="D22" s="22"/>
      <c r="E22" s="81"/>
      <c r="F22" s="81"/>
      <c r="G22" s="81"/>
      <c r="H22" s="81"/>
      <c r="I22" s="107"/>
      <c r="J22" s="32"/>
      <c r="K22" s="32">
        <f>IFERROR(IF(Table1[[#This Row],[CCM Revenue per Visit (Custom)]]&gt;0,(Table1[[#This Row],[CCM Revenue per Visit (Custom)]]*Table1[[#This Row],[Total Chronic Care Management (CCM) Visits3]]),(Table1[[#This Row],[CCM Revenue per Visit (standard, national average)4]])*Table1[[#This Row],[Total Chronic Care Management (CCM) Visits3]]),"")</f>
        <v>0</v>
      </c>
      <c r="L22" s="81" t="str">
        <f>IF(Table1[[#This Row],['# of Lives]]&gt;0,(Table1[[#This Row],['# of Lives]]*0.11), " ")</f>
        <v xml:space="preserve"> </v>
      </c>
      <c r="M22" s="108"/>
      <c r="N22" s="15"/>
      <c r="O22" s="32" t="str">
        <f>IFERROR(IF(Table1[[#This Row],[TCM Revenue per Visit (Custom)]]&gt;0,(Table1[[#This Row],[TCM Revenue per Visit (Custom)]]*Table1[[#This Row],[Total Transitional Care Management (CCM) Visits5]]),(Table1[[#This Row],[TCM Revenue per Visit (standard, national average)4]]*Table1[[#This Row],[Total Transitional Care Management (CCM) Visits5]])),"")</f>
        <v/>
      </c>
      <c r="P22" s="22"/>
      <c r="Q22" s="22" t="str">
        <f>IFERROR(Table1[[#This Row],[Total TCM Revenue ]]+Table1[[#This Row],[Total CCM Revenue]]+Table1[[#This Row],[Other Revenue (total annual)]]+Table1[[#This Row],[Pay-For-Performance / Quality Programs (total annual)]]+Table1[[#This Row],[Care Management Revenue (total annual)]]+Table1[[#This Row],[Projected Incremental Revenue ]],"")</f>
        <v/>
      </c>
      <c r="T22" s="109"/>
    </row>
    <row r="23" spans="1:20" s="1" customFormat="1" ht="27" customHeight="1" x14ac:dyDescent="0.3">
      <c r="A23" s="4" t="s">
        <v>41</v>
      </c>
      <c r="B23" s="4" t="s">
        <v>141</v>
      </c>
      <c r="C23" s="15"/>
      <c r="D23" s="22"/>
      <c r="E23" s="81"/>
      <c r="F23" s="81"/>
      <c r="G23" s="81"/>
      <c r="H23" s="81"/>
      <c r="I23" s="107"/>
      <c r="J23" s="32"/>
      <c r="K23" s="32">
        <f>IFERROR(IF(Table1[[#This Row],[CCM Revenue per Visit (Custom)]]&gt;0,(Table1[[#This Row],[CCM Revenue per Visit (Custom)]]*Table1[[#This Row],[Total Chronic Care Management (CCM) Visits3]]),(Table1[[#This Row],[CCM Revenue per Visit (standard, national average)4]])*Table1[[#This Row],[Total Chronic Care Management (CCM) Visits3]]),"")</f>
        <v>0</v>
      </c>
      <c r="L23" s="81" t="str">
        <f>IF(Table1[[#This Row],['# of Lives]]&gt;0,(Table1[[#This Row],['# of Lives]]*0.11), " ")</f>
        <v xml:space="preserve"> </v>
      </c>
      <c r="M23" s="108"/>
      <c r="N23" s="15"/>
      <c r="O23" s="32" t="str">
        <f>IFERROR(IF(Table1[[#This Row],[TCM Revenue per Visit (Custom)]]&gt;0,(Table1[[#This Row],[TCM Revenue per Visit (Custom)]]*Table1[[#This Row],[Total Transitional Care Management (CCM) Visits5]]),(Table1[[#This Row],[TCM Revenue per Visit (standard, national average)4]]*Table1[[#This Row],[Total Transitional Care Management (CCM) Visits5]])),"")</f>
        <v/>
      </c>
      <c r="P23" s="22"/>
      <c r="Q23" s="22" t="str">
        <f>IFERROR(Table1[[#This Row],[Total TCM Revenue ]]+Table1[[#This Row],[Total CCM Revenue]]+Table1[[#This Row],[Other Revenue (total annual)]]+Table1[[#This Row],[Pay-For-Performance / Quality Programs (total annual)]]+Table1[[#This Row],[Care Management Revenue (total annual)]]+Table1[[#This Row],[Projected Incremental Revenue ]],"")</f>
        <v/>
      </c>
    </row>
    <row r="24" spans="1:20" s="1" customFormat="1" ht="27" customHeight="1" x14ac:dyDescent="0.3">
      <c r="A24" s="4" t="s">
        <v>6</v>
      </c>
      <c r="B24" s="26"/>
      <c r="C24" s="15"/>
      <c r="D24" s="22"/>
      <c r="E24" s="81"/>
      <c r="F24" s="81"/>
      <c r="G24" s="81"/>
      <c r="H24" s="81" t="str">
        <f>IF(Table1[[#This Row],['# of Lives]]&gt;0,(Table1[[#This Row],['# of Lives]]*0.2064), " ")</f>
        <v xml:space="preserve"> </v>
      </c>
      <c r="I24" s="32">
        <v>77.94</v>
      </c>
      <c r="J24" s="32"/>
      <c r="K24" s="32" t="str">
        <f>IFERROR(IF(Table1[[#This Row],[CCM Revenue per Visit (Custom)]]&gt;0,(Table1[[#This Row],[CCM Revenue per Visit (Custom)]]*Table1[[#This Row],[Total Chronic Care Management (CCM) Visits3]]),(Table1[[#This Row],[CCM Revenue per Visit (standard, national average)4]])*Table1[[#This Row],[Total Chronic Care Management (CCM) Visits3]]),"")</f>
        <v/>
      </c>
      <c r="L24" s="81" t="str">
        <f>IF(Table1[[#This Row],['# of Lives]]&gt;0,(Table1[[#This Row],['# of Lives]]*0.11), " ")</f>
        <v xml:space="preserve"> </v>
      </c>
      <c r="M24" s="22">
        <v>195.99</v>
      </c>
      <c r="N24" s="22"/>
      <c r="O24" s="32" t="str">
        <f>IFERROR(IF(Table1[[#This Row],[TCM Revenue per Visit (Custom)]]&gt;0,(Table1[[#This Row],[TCM Revenue per Visit (Custom)]]*Table1[[#This Row],[Total Transitional Care Management (CCM) Visits5]]),(Table1[[#This Row],[TCM Revenue per Visit (standard, national average)4]]*Table1[[#This Row],[Total Transitional Care Management (CCM) Visits5]])),"")</f>
        <v/>
      </c>
      <c r="P24" s="22"/>
      <c r="Q24" s="22" t="str">
        <f>IFERROR(Table1[[#This Row],[Total TCM Revenue ]]+Table1[[#This Row],[Total CCM Revenue]]+Table1[[#This Row],[Other Revenue (total annual)]]+Table1[[#This Row],[Pay-For-Performance / Quality Programs (total annual)]]+Table1[[#This Row],[Care Management Revenue (total annual)]]+Table1[[#This Row],[Projected Incremental Revenue ]],"")</f>
        <v/>
      </c>
      <c r="S24" s="110"/>
    </row>
    <row r="25" spans="1:20" s="1" customFormat="1" ht="27" customHeight="1" x14ac:dyDescent="0.3">
      <c r="A25" s="4" t="s">
        <v>7</v>
      </c>
      <c r="B25" s="26"/>
      <c r="C25" s="15"/>
      <c r="D25" s="22"/>
      <c r="E25" s="81"/>
      <c r="F25" s="81"/>
      <c r="G25" s="81"/>
      <c r="H25" s="81" t="str">
        <f>IF(Table1[[#This Row],['# of Lives]]&gt;0,(Table1[[#This Row],['# of Lives]]*0.2064), " ")</f>
        <v xml:space="preserve"> </v>
      </c>
      <c r="I25" s="32">
        <v>77.94</v>
      </c>
      <c r="J25" s="32"/>
      <c r="K25" s="32" t="str">
        <f>IFERROR(IF(Table1[[#This Row],[CCM Revenue per Visit (Custom)]]&gt;0,(Table1[[#This Row],[CCM Revenue per Visit (Custom)]]*Table1[[#This Row],[Total Chronic Care Management (CCM) Visits3]]),(Table1[[#This Row],[CCM Revenue per Visit (standard, national average)4]])*Table1[[#This Row],[Total Chronic Care Management (CCM) Visits3]]),"")</f>
        <v/>
      </c>
      <c r="L25" s="81" t="str">
        <f>IF(Table1[[#This Row],['# of Lives]]&gt;0,(Table1[[#This Row],['# of Lives]]*0.11), " ")</f>
        <v xml:space="preserve"> </v>
      </c>
      <c r="M25" s="22">
        <v>195.99</v>
      </c>
      <c r="N25" s="15"/>
      <c r="O25" s="32" t="str">
        <f>IFERROR(IF(Table1[[#This Row],[TCM Revenue per Visit (Custom)]]&gt;0,(Table1[[#This Row],[TCM Revenue per Visit (Custom)]]*Table1[[#This Row],[Total Transitional Care Management (CCM) Visits5]]),(Table1[[#This Row],[TCM Revenue per Visit (standard, national average)4]]*Table1[[#This Row],[Total Transitional Care Management (CCM) Visits5]])),"")</f>
        <v/>
      </c>
      <c r="P25" s="22"/>
      <c r="Q25" s="22" t="str">
        <f>IFERROR(Table1[[#This Row],[Total TCM Revenue ]]+Table1[[#This Row],[Total CCM Revenue]]+Table1[[#This Row],[Other Revenue (total annual)]]+Table1[[#This Row],[Pay-For-Performance / Quality Programs (total annual)]]+Table1[[#This Row],[Care Management Revenue (total annual)]]+Table1[[#This Row],[Projected Incremental Revenue ]],"")</f>
        <v/>
      </c>
    </row>
    <row r="26" spans="1:20" s="1" customFormat="1" ht="27" customHeight="1" x14ac:dyDescent="0.3">
      <c r="A26" s="4" t="s">
        <v>8</v>
      </c>
      <c r="B26" s="4" t="s">
        <v>121</v>
      </c>
      <c r="C26" s="15"/>
      <c r="D26" s="22"/>
      <c r="E26" s="82"/>
      <c r="F26" s="81"/>
      <c r="G26" s="81"/>
      <c r="H26" s="81" t="str">
        <f>IF(Table1[[#This Row],['# of Lives]]&gt;0,(Table1[[#This Row],['# of Lives]]*0.2064), " ")</f>
        <v xml:space="preserve"> </v>
      </c>
      <c r="I26" s="32">
        <v>77.94</v>
      </c>
      <c r="J26" s="32"/>
      <c r="K26" s="32" t="str">
        <f>IFERROR(IF(Table1[[#This Row],[CCM Revenue per Visit (Custom)]]&gt;0,(Table1[[#This Row],[CCM Revenue per Visit (Custom)]]*Table1[[#This Row],[Total Chronic Care Management (CCM) Visits3]]),(Table1[[#This Row],[CCM Revenue per Visit (standard, national average)4]])*Table1[[#This Row],[Total Chronic Care Management (CCM) Visits3]]),"")</f>
        <v/>
      </c>
      <c r="L26" s="81" t="str">
        <f>IF(Table1[[#This Row],['# of Lives]]&gt;0,(Table1[[#This Row],['# of Lives]]*0.11), " ")</f>
        <v xml:space="preserve"> </v>
      </c>
      <c r="M26" s="22">
        <v>195.99</v>
      </c>
      <c r="N26" s="15"/>
      <c r="O26" s="32" t="str">
        <f>IFERROR(IF(Table1[[#This Row],[TCM Revenue per Visit (Custom)]]&gt;0,(Table1[[#This Row],[TCM Revenue per Visit (Custom)]]*Table1[[#This Row],[Total Transitional Care Management (CCM) Visits5]]),(Table1[[#This Row],[TCM Revenue per Visit (standard, national average)4]]*Table1[[#This Row],[Total Transitional Care Management (CCM) Visits5]])),"")</f>
        <v/>
      </c>
      <c r="P26" s="22"/>
      <c r="Q26" s="22" t="str">
        <f>IFERROR(Table1[[#This Row],[Total TCM Revenue ]]+Table1[[#This Row],[Total CCM Revenue]]+Table1[[#This Row],[Other Revenue (total annual)]]+Table1[[#This Row],[Pay-For-Performance / Quality Programs (total annual)]]+Table1[[#This Row],[Care Management Revenue (total annual)]]+Table1[[#This Row],[Projected Incremental Revenue ]],"")</f>
        <v/>
      </c>
    </row>
    <row r="27" spans="1:20" s="1" customFormat="1" ht="27" customHeight="1" x14ac:dyDescent="0.3">
      <c r="A27" s="4" t="s">
        <v>8</v>
      </c>
      <c r="B27" s="4" t="s">
        <v>122</v>
      </c>
      <c r="C27" s="15"/>
      <c r="D27" s="22"/>
      <c r="E27" s="81"/>
      <c r="F27" s="81"/>
      <c r="G27" s="81"/>
      <c r="H27" s="81" t="str">
        <f>IF(Table1[[#This Row],['# of Lives]]&gt;0,(Table1[[#This Row],['# of Lives]]*0.2064), " ")</f>
        <v xml:space="preserve"> </v>
      </c>
      <c r="I27" s="32">
        <v>77.94</v>
      </c>
      <c r="J27" s="32"/>
      <c r="K27" s="32" t="str">
        <f>IFERROR(IF(Table1[[#This Row],[CCM Revenue per Visit (Custom)]]&gt;0,(Table1[[#This Row],[CCM Revenue per Visit (Custom)]]*Table1[[#This Row],[Total Chronic Care Management (CCM) Visits3]]),(Table1[[#This Row],[CCM Revenue per Visit (standard, national average)4]])*Table1[[#This Row],[Total Chronic Care Management (CCM) Visits3]]),"")</f>
        <v/>
      </c>
      <c r="L27" s="81"/>
      <c r="M27" s="22">
        <v>195.99</v>
      </c>
      <c r="N27" s="15"/>
      <c r="O27" s="32">
        <f>IFERROR(IF(Table1[[#This Row],[TCM Revenue per Visit (Custom)]]&gt;0,(Table1[[#This Row],[TCM Revenue per Visit (Custom)]]*Table1[[#This Row],[Total Transitional Care Management (CCM) Visits5]]),(Table1[[#This Row],[TCM Revenue per Visit (standard, national average)4]]*Table1[[#This Row],[Total Transitional Care Management (CCM) Visits5]])),"")</f>
        <v>0</v>
      </c>
      <c r="P27" s="22"/>
      <c r="Q27" s="22" t="str">
        <f>IFERROR(Table1[[#This Row],[Total TCM Revenue ]]+Table1[[#This Row],[Total CCM Revenue]]+Table1[[#This Row],[Other Revenue (total annual)]]+Table1[[#This Row],[Pay-For-Performance / Quality Programs (total annual)]]+Table1[[#This Row],[Care Management Revenue (total annual)]]+Table1[[#This Row],[Projected Incremental Revenue ]],"")</f>
        <v/>
      </c>
    </row>
    <row r="28" spans="1:20" s="1" customFormat="1" ht="27" customHeight="1" x14ac:dyDescent="0.3">
      <c r="A28" s="4" t="s">
        <v>8</v>
      </c>
      <c r="B28" s="4" t="s">
        <v>42</v>
      </c>
      <c r="C28" s="15"/>
      <c r="D28" s="22"/>
      <c r="E28" s="81"/>
      <c r="F28" s="81"/>
      <c r="G28" s="81"/>
      <c r="H28" s="81" t="str">
        <f>IF(Table1[[#This Row],['# of Lives]]&gt;0,(Table1[[#This Row],['# of Lives]]*0.2064), " ")</f>
        <v xml:space="preserve"> </v>
      </c>
      <c r="I28" s="32">
        <v>77.94</v>
      </c>
      <c r="J28" s="32"/>
      <c r="K28" s="32" t="str">
        <f>IFERROR(IF(Table1[[#This Row],[CCM Revenue per Visit (Custom)]]&gt;0,(Table1[[#This Row],[CCM Revenue per Visit (Custom)]]*Table1[[#This Row],[Total Chronic Care Management (CCM) Visits3]]),(Table1[[#This Row],[CCM Revenue per Visit (standard, national average)4]])*Table1[[#This Row],[Total Chronic Care Management (CCM) Visits3]]),"")</f>
        <v/>
      </c>
      <c r="L28" s="81" t="str">
        <f>IF(Table1[[#This Row],['# of Lives]]&gt;0,(Table1[[#This Row],['# of Lives]]*0.11), " ")</f>
        <v xml:space="preserve"> </v>
      </c>
      <c r="M28" s="22">
        <v>195.99</v>
      </c>
      <c r="N28" s="15"/>
      <c r="O28" s="32" t="str">
        <f>IFERROR(IF(Table1[[#This Row],[TCM Revenue per Visit (Custom)]]&gt;0,(Table1[[#This Row],[TCM Revenue per Visit (Custom)]]*Table1[[#This Row],[Total Transitional Care Management (CCM) Visits5]]),(Table1[[#This Row],[TCM Revenue per Visit (standard, national average)4]]*Table1[[#This Row],[Total Transitional Care Management (CCM) Visits5]])),"")</f>
        <v/>
      </c>
      <c r="P28" s="22"/>
      <c r="Q28" s="22" t="str">
        <f>IFERROR(Table1[[#This Row],[Total TCM Revenue ]]+Table1[[#This Row],[Total CCM Revenue]]+Table1[[#This Row],[Other Revenue (total annual)]]+Table1[[#This Row],[Pay-For-Performance / Quality Programs (total annual)]]+Table1[[#This Row],[Care Management Revenue (total annual)]]+Table1[[#This Row],[Projected Incremental Revenue ]],"")</f>
        <v/>
      </c>
    </row>
    <row r="29" spans="1:20" s="1" customFormat="1" ht="27" customHeight="1" x14ac:dyDescent="0.3">
      <c r="A29" s="4" t="s">
        <v>9</v>
      </c>
      <c r="B29" s="4" t="s">
        <v>43</v>
      </c>
      <c r="C29" s="15"/>
      <c r="D29" s="22"/>
      <c r="E29" s="136"/>
      <c r="F29" s="81"/>
      <c r="G29" s="81"/>
      <c r="H29" s="81">
        <f>Table1[[#This Row],['# of Lives]]*0.2064</f>
        <v>0</v>
      </c>
      <c r="I29" s="32">
        <v>77.94</v>
      </c>
      <c r="J29" s="32"/>
      <c r="K29" s="32">
        <f>IFERROR(IF(Table1[[#This Row],[CCM Revenue per Visit (Custom)]]&gt;0,(Table1[[#This Row],[CCM Revenue per Visit (Custom)]]*Table1[[#This Row],[Total Chronic Care Management (CCM) Visits3]]),(Table1[[#This Row],[CCM Revenue per Visit (standard, national average)4]])*Table1[[#This Row],[Total Chronic Care Management (CCM) Visits3]]),"")</f>
        <v>0</v>
      </c>
      <c r="L29" s="81"/>
      <c r="M29" s="22">
        <v>195.99</v>
      </c>
      <c r="N29" s="15"/>
      <c r="O29" s="32">
        <f>IFERROR(IF(Table1[[#This Row],[TCM Revenue per Visit (Custom)]]&gt;0,(Table1[[#This Row],[TCM Revenue per Visit (Custom)]]*Table1[[#This Row],[Total Transitional Care Management (CCM) Visits5]]),(Table1[[#This Row],[TCM Revenue per Visit (standard, national average)4]]*Table1[[#This Row],[Total Transitional Care Management (CCM) Visits5]])),"")</f>
        <v>0</v>
      </c>
      <c r="P29" s="22"/>
      <c r="Q29" s="22">
        <f>IFERROR(Table1[[#This Row],[Total TCM Revenue ]]+Table1[[#This Row],[Total CCM Revenue]]+Table1[[#This Row],[Other Revenue (total annual)]]+Table1[[#This Row],[Pay-For-Performance / Quality Programs (total annual)]]+Table1[[#This Row],[Care Management Revenue (total annual)]]+Table1[[#This Row],[Projected Incremental Revenue ]],"")</f>
        <v>0</v>
      </c>
    </row>
    <row r="30" spans="1:20" s="1" customFormat="1" ht="27" customHeight="1" x14ac:dyDescent="0.3">
      <c r="A30" s="4" t="s">
        <v>9</v>
      </c>
      <c r="B30" s="4" t="s">
        <v>44</v>
      </c>
      <c r="C30" s="15"/>
      <c r="D30" s="22"/>
      <c r="E30" s="81"/>
      <c r="F30" s="81"/>
      <c r="G30" s="81"/>
      <c r="H30" s="81" t="str">
        <f>IF(Table1[[#This Row],['# of Lives]]&gt;0,(Table1[[#This Row],['# of Lives]]*0.2064), " ")</f>
        <v xml:space="preserve"> </v>
      </c>
      <c r="I30" s="32">
        <v>77.94</v>
      </c>
      <c r="J30" s="32"/>
      <c r="K30" s="32" t="str">
        <f>IFERROR(IF(Table1[[#This Row],[CCM Revenue per Visit (Custom)]]&gt;0,(Table1[[#This Row],[CCM Revenue per Visit (Custom)]]*Table1[[#This Row],[Total Chronic Care Management (CCM) Visits3]]),(Table1[[#This Row],[CCM Revenue per Visit (standard, national average)4]])*Table1[[#This Row],[Total Chronic Care Management (CCM) Visits3]]),"")</f>
        <v/>
      </c>
      <c r="L30" s="81" t="str">
        <f>IF(Table1[[#This Row],['# of Lives]]&gt;0,(Table1[[#This Row],['# of Lives]]*0.11), " ")</f>
        <v xml:space="preserve"> </v>
      </c>
      <c r="M30" s="22">
        <v>195.99</v>
      </c>
      <c r="N30" s="15"/>
      <c r="O30" s="32" t="str">
        <f>IFERROR(IF(Table1[[#This Row],[TCM Revenue per Visit (Custom)]]&gt;0,(Table1[[#This Row],[TCM Revenue per Visit (Custom)]]*Table1[[#This Row],[Total Transitional Care Management (CCM) Visits5]]),(Table1[[#This Row],[TCM Revenue per Visit (standard, national average)4]]*Table1[[#This Row],[Total Transitional Care Management (CCM) Visits5]])),"")</f>
        <v/>
      </c>
      <c r="P30" s="22"/>
      <c r="Q30" s="22" t="str">
        <f>IFERROR(Table1[[#This Row],[Total TCM Revenue ]]+Table1[[#This Row],[Total CCM Revenue]]+Table1[[#This Row],[Other Revenue (total annual)]]+Table1[[#This Row],[Pay-For-Performance / Quality Programs (total annual)]]+Table1[[#This Row],[Care Management Revenue (total annual)]]+Table1[[#This Row],[Projected Incremental Revenue ]],"")</f>
        <v/>
      </c>
    </row>
    <row r="31" spans="1:20" s="1" customFormat="1" ht="27" customHeight="1" x14ac:dyDescent="0.3">
      <c r="A31" s="4" t="s">
        <v>9</v>
      </c>
      <c r="B31" s="4" t="s">
        <v>45</v>
      </c>
      <c r="C31" s="15"/>
      <c r="D31" s="22"/>
      <c r="E31" s="81"/>
      <c r="F31" s="81"/>
      <c r="G31" s="81"/>
      <c r="H31" s="81" t="str">
        <f>IF(Table1[[#This Row],['# of Lives]]&gt;0,(Table1[[#This Row],['# of Lives]]*0.2064), " ")</f>
        <v xml:space="preserve"> </v>
      </c>
      <c r="I31" s="32">
        <v>77.94</v>
      </c>
      <c r="J31" s="32"/>
      <c r="K31" s="32" t="str">
        <f>IFERROR(IF(Table1[[#This Row],[CCM Revenue per Visit (Custom)]]&gt;0,(Table1[[#This Row],[CCM Revenue per Visit (Custom)]]*Table1[[#This Row],[Total Chronic Care Management (CCM) Visits3]]),(Table1[[#This Row],[CCM Revenue per Visit (standard, national average)4]])*Table1[[#This Row],[Total Chronic Care Management (CCM) Visits3]]),"")</f>
        <v/>
      </c>
      <c r="L31" s="81" t="str">
        <f>IF(Table1[[#This Row],['# of Lives]]&gt;0,(Table1[[#This Row],['# of Lives]]*0.11), " ")</f>
        <v xml:space="preserve"> </v>
      </c>
      <c r="M31" s="22">
        <v>195.99</v>
      </c>
      <c r="N31" s="15"/>
      <c r="O31" s="32" t="str">
        <f>IFERROR(IF(Table1[[#This Row],[TCM Revenue per Visit (Custom)]]&gt;0,(Table1[[#This Row],[TCM Revenue per Visit (Custom)]]*Table1[[#This Row],[Total Transitional Care Management (CCM) Visits5]]),(Table1[[#This Row],[TCM Revenue per Visit (standard, national average)4]]*Table1[[#This Row],[Total Transitional Care Management (CCM) Visits5]])),"")</f>
        <v/>
      </c>
      <c r="P31" s="22"/>
      <c r="Q31" s="22" t="str">
        <f>IFERROR(Table1[[#This Row],[Total TCM Revenue ]]+Table1[[#This Row],[Total CCM Revenue]]+Table1[[#This Row],[Other Revenue (total annual)]]+Table1[[#This Row],[Pay-For-Performance / Quality Programs (total annual)]]+Table1[[#This Row],[Care Management Revenue (total annual)]]+Table1[[#This Row],[Projected Incremental Revenue ]],"")</f>
        <v/>
      </c>
    </row>
    <row r="32" spans="1:20" s="1" customFormat="1" ht="27" customHeight="1" x14ac:dyDescent="0.3">
      <c r="A32" s="4" t="s">
        <v>97</v>
      </c>
      <c r="B32" s="4"/>
      <c r="C32" s="15"/>
      <c r="D32" s="22"/>
      <c r="E32" s="81"/>
      <c r="F32" s="81"/>
      <c r="G32" s="81"/>
      <c r="H32" s="81" t="str">
        <f>IF(Table1[[#This Row],['# of Lives]]&gt;0,(Table1[[#This Row],['# of Lives]]*0.2064), " ")</f>
        <v xml:space="preserve"> </v>
      </c>
      <c r="I32" s="32">
        <v>77.94</v>
      </c>
      <c r="J32" s="32"/>
      <c r="K32" s="32" t="str">
        <f>IFERROR(IF(Table1[[#This Row],[CCM Revenue per Visit (Custom)]]&gt;0,(Table1[[#This Row],[CCM Revenue per Visit (Custom)]]*Table1[[#This Row],[Total Chronic Care Management (CCM) Visits3]]),(Table1[[#This Row],[CCM Revenue per Visit (standard, national average)4]])*Table1[[#This Row],[Total Chronic Care Management (CCM) Visits3]]),"")</f>
        <v/>
      </c>
      <c r="L32" s="81" t="str">
        <f>IF(Table1[[#This Row],['# of Lives]]&gt;0,(Table1[[#This Row],['# of Lives]]*0.11), " ")</f>
        <v xml:space="preserve"> </v>
      </c>
      <c r="M32" s="22">
        <v>195.99</v>
      </c>
      <c r="N32" s="15"/>
      <c r="O32" s="32" t="str">
        <f>IFERROR(IF(Table1[[#This Row],[TCM Revenue per Visit (Custom)]]&gt;0,(Table1[[#This Row],[TCM Revenue per Visit (Custom)]]*Table1[[#This Row],[Total Transitional Care Management (CCM) Visits5]]),(Table1[[#This Row],[TCM Revenue per Visit (standard, national average)4]]*Table1[[#This Row],[Total Transitional Care Management (CCM) Visits5]])),"")</f>
        <v/>
      </c>
      <c r="P32" s="22"/>
      <c r="Q32" s="22" t="str">
        <f>IFERROR(Table1[[#This Row],[Total TCM Revenue ]]+Table1[[#This Row],[Total CCM Revenue]]+Table1[[#This Row],[Other Revenue (total annual)]]+Table1[[#This Row],[Pay-For-Performance / Quality Programs (total annual)]]+Table1[[#This Row],[Care Management Revenue (total annual)]]+Table1[[#This Row],[Projected Incremental Revenue ]],"")</f>
        <v/>
      </c>
    </row>
    <row r="33" spans="1:18" ht="28.5" customHeight="1" x14ac:dyDescent="0.3">
      <c r="A33" s="23" t="s">
        <v>10</v>
      </c>
      <c r="B33" s="23"/>
      <c r="C33" s="24">
        <f>A8</f>
        <v>0</v>
      </c>
      <c r="D33" s="25">
        <f>SUM(D21:D32)</f>
        <v>0</v>
      </c>
      <c r="E33" s="25">
        <f t="shared" ref="E33:G33" si="0">SUM(E21:E32)</f>
        <v>0</v>
      </c>
      <c r="F33" s="25">
        <f>SUM(F21:F32)</f>
        <v>0</v>
      </c>
      <c r="G33" s="25">
        <f t="shared" si="0"/>
        <v>0</v>
      </c>
      <c r="H33" s="83">
        <f>SUM(H21:H32)</f>
        <v>0</v>
      </c>
      <c r="I33" s="25"/>
      <c r="J33" s="25">
        <f>SUM(J21:J32)</f>
        <v>0</v>
      </c>
      <c r="K33" s="89">
        <f>SUM(K21:K32)</f>
        <v>0</v>
      </c>
      <c r="L33" s="83">
        <f>SUM(L21:L32)</f>
        <v>0</v>
      </c>
      <c r="M33" s="25"/>
      <c r="N33" s="25">
        <f>SUM(N21:N32)</f>
        <v>0</v>
      </c>
      <c r="O33" s="25">
        <f>SUM(O21:O32)</f>
        <v>0</v>
      </c>
      <c r="P33" s="25">
        <f>SUM(P21:P32)</f>
        <v>0</v>
      </c>
      <c r="Q33" s="25">
        <f>SUM(Q21:Q32)</f>
        <v>0</v>
      </c>
      <c r="R33" s="145"/>
    </row>
    <row r="35" spans="1:18" x14ac:dyDescent="0.3">
      <c r="A35" s="67" t="s">
        <v>184</v>
      </c>
      <c r="F35" s="3"/>
    </row>
    <row r="36" spans="1:18" x14ac:dyDescent="0.3">
      <c r="A36" s="67" t="s">
        <v>116</v>
      </c>
      <c r="F36" s="3"/>
    </row>
    <row r="37" spans="1:18" x14ac:dyDescent="0.3">
      <c r="A37" s="67" t="s">
        <v>194</v>
      </c>
      <c r="F37" s="3"/>
    </row>
    <row r="38" spans="1:18" x14ac:dyDescent="0.3">
      <c r="A38" s="67" t="s">
        <v>188</v>
      </c>
    </row>
    <row r="39" spans="1:18" x14ac:dyDescent="0.3">
      <c r="A39" s="67" t="s">
        <v>193</v>
      </c>
      <c r="J39" s="2" t="s">
        <v>196</v>
      </c>
    </row>
    <row r="40" spans="1:18" x14ac:dyDescent="0.3">
      <c r="A40" s="67" t="s">
        <v>192</v>
      </c>
    </row>
    <row r="41" spans="1:18" x14ac:dyDescent="0.3">
      <c r="A41" s="67" t="s">
        <v>162</v>
      </c>
    </row>
    <row r="42" spans="1:18" x14ac:dyDescent="0.3">
      <c r="A42" s="5" t="s">
        <v>163</v>
      </c>
    </row>
    <row r="43" spans="1:18" x14ac:dyDescent="0.3">
      <c r="A43" s="5" t="s">
        <v>164</v>
      </c>
    </row>
    <row r="44" spans="1:18" x14ac:dyDescent="0.3">
      <c r="A44" s="5" t="s">
        <v>165</v>
      </c>
    </row>
    <row r="45" spans="1:18" x14ac:dyDescent="0.3">
      <c r="A45" s="5" t="s">
        <v>166</v>
      </c>
    </row>
  </sheetData>
  <mergeCells count="2">
    <mergeCell ref="E18:G18"/>
    <mergeCell ref="H18:O18"/>
  </mergeCells>
  <phoneticPr fontId="5" type="noConversion"/>
  <pageMargins left="0.7" right="0.7" top="0.75" bottom="0.75" header="0.3" footer="0.3"/>
  <pageSetup pageOrder="overThenDown" orientation="portrait" horizontalDpi="1200" verticalDpi="1200" r:id="rId1"/>
  <headerFooter scaleWithDoc="0" alignWithMargins="0"/>
  <ignoredErrors>
    <ignoredError sqref="Q26:Q33 Q24:Q25 K24:K33 O21:O33 K20:K23 Q21:Q23" calculatedColumn="1"/>
    <ignoredError sqref="H29" formula="1"/>
    <ignoredError sqref="P33 N33 J33" formulaRange="1"/>
  </ignoredError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787C7-CA73-4259-8EBF-72405457BC28}">
  <dimension ref="A1:T36"/>
  <sheetViews>
    <sheetView showGridLines="0" zoomScale="40" zoomScaleNormal="40" workbookViewId="0">
      <selection activeCell="F19" sqref="F19"/>
    </sheetView>
  </sheetViews>
  <sheetFormatPr defaultRowHeight="14.4" x14ac:dyDescent="0.3"/>
  <cols>
    <col min="1" max="1" width="38" bestFit="1" customWidth="1"/>
    <col min="2" max="2" width="35.21875" customWidth="1"/>
    <col min="3" max="3" width="24.5546875" customWidth="1"/>
    <col min="4" max="4" width="17.77734375" customWidth="1"/>
    <col min="5" max="5" width="12.6640625" customWidth="1"/>
    <col min="6" max="6" width="17.44140625" customWidth="1"/>
    <col min="7" max="7" width="16" customWidth="1"/>
    <col min="8" max="8" width="10.33203125" customWidth="1"/>
    <col min="9" max="17" width="12.44140625" customWidth="1"/>
    <col min="18" max="19" width="14.44140625" customWidth="1"/>
    <col min="20" max="20" width="38.88671875" bestFit="1" customWidth="1"/>
  </cols>
  <sheetData>
    <row r="1" spans="1:20" ht="17.399999999999999" x14ac:dyDescent="0.3">
      <c r="A1" s="11" t="s">
        <v>38</v>
      </c>
    </row>
    <row r="2" spans="1:20" x14ac:dyDescent="0.3">
      <c r="A2" s="12"/>
    </row>
    <row r="3" spans="1:20" x14ac:dyDescent="0.3">
      <c r="A3" s="12"/>
    </row>
    <row r="4" spans="1:20" x14ac:dyDescent="0.3">
      <c r="A4" s="12"/>
    </row>
    <row r="7" spans="1:20" x14ac:dyDescent="0.3">
      <c r="A7" s="120"/>
      <c r="B7" t="s">
        <v>14</v>
      </c>
    </row>
    <row r="8" spans="1:20" x14ac:dyDescent="0.3">
      <c r="A8" s="120"/>
      <c r="B8" t="s">
        <v>26</v>
      </c>
    </row>
    <row r="9" spans="1:20" x14ac:dyDescent="0.3">
      <c r="A9" s="65"/>
    </row>
    <row r="10" spans="1:20" x14ac:dyDescent="0.3">
      <c r="A10" s="65"/>
    </row>
    <row r="11" spans="1:20" x14ac:dyDescent="0.3">
      <c r="A11" s="65"/>
    </row>
    <row r="12" spans="1:20" ht="15.45" customHeight="1" x14ac:dyDescent="0.3">
      <c r="I12" s="168" t="s">
        <v>32</v>
      </c>
      <c r="J12" s="168"/>
      <c r="K12" s="168"/>
      <c r="L12" s="168"/>
      <c r="M12" s="168"/>
      <c r="N12" s="168"/>
      <c r="O12" s="168"/>
      <c r="P12" s="168"/>
      <c r="Q12" s="168"/>
      <c r="R12" s="168"/>
      <c r="S12" s="168"/>
    </row>
    <row r="13" spans="1:20" ht="96.6" customHeight="1" x14ac:dyDescent="0.3">
      <c r="A13" s="116" t="s">
        <v>11</v>
      </c>
      <c r="B13" s="116" t="s">
        <v>12</v>
      </c>
      <c r="C13" s="116" t="s">
        <v>123</v>
      </c>
      <c r="D13" s="116" t="s">
        <v>168</v>
      </c>
      <c r="E13" s="117" t="s">
        <v>37</v>
      </c>
      <c r="F13" s="117" t="s">
        <v>117</v>
      </c>
      <c r="G13" s="117" t="s">
        <v>49</v>
      </c>
      <c r="H13" s="117" t="s">
        <v>15</v>
      </c>
      <c r="I13" s="115" t="s">
        <v>142</v>
      </c>
      <c r="J13" s="115" t="s">
        <v>143</v>
      </c>
      <c r="K13" s="115" t="s">
        <v>144</v>
      </c>
      <c r="L13" s="115" t="s">
        <v>6</v>
      </c>
      <c r="M13" s="115" t="s">
        <v>7</v>
      </c>
      <c r="N13" s="115" t="s">
        <v>61</v>
      </c>
      <c r="O13" s="115" t="s">
        <v>63</v>
      </c>
      <c r="P13" s="115" t="s">
        <v>62</v>
      </c>
      <c r="Q13" s="115" t="s">
        <v>43</v>
      </c>
      <c r="R13" s="115" t="s">
        <v>44</v>
      </c>
      <c r="S13" s="115" t="s">
        <v>45</v>
      </c>
      <c r="T13" s="118" t="s">
        <v>16</v>
      </c>
    </row>
    <row r="14" spans="1:20" ht="34.5" customHeight="1" x14ac:dyDescent="0.3">
      <c r="A14" s="6" t="s">
        <v>13</v>
      </c>
      <c r="B14" s="16" t="s">
        <v>1</v>
      </c>
      <c r="C14" s="16" t="s">
        <v>119</v>
      </c>
      <c r="D14" s="16"/>
      <c r="E14" s="17">
        <f>IF(Table2[[#This Row],[Include FTE/Service in Cost Projection? 
Select Yes or No]]="Yes", $A$7/7500, 0)</f>
        <v>0</v>
      </c>
      <c r="F14" s="27">
        <v>62168</v>
      </c>
      <c r="G14" s="29"/>
      <c r="H14" s="18">
        <f>IF(Table2[[#This Row],[Actual Annual Salary + Benefits]]&gt;0,(Table2[[#This Row],[Actual Annual Salary + Benefits]]*Table2[[#This Row],[FTE(s) Required]]),(Table2[[#This Row],[National Median Annual Salary + Benefits4]]*Table2[[#This Row],[FTE(s) Required]]))</f>
        <v>0</v>
      </c>
      <c r="I14" s="19" t="str">
        <f>IFERROR('2. Projected Revenues'!$C$21/'2. Projected Revenues'!$C$33,"")</f>
        <v/>
      </c>
      <c r="J14" s="19" t="str">
        <f>IFERROR('2. Projected Revenues'!$C$22/'2. Projected Revenues'!$C$33,"")</f>
        <v/>
      </c>
      <c r="K14" s="19" t="str">
        <f>IFERROR('2. Projected Revenues'!$C$23/'2. Projected Revenues'!$C$33,"")</f>
        <v/>
      </c>
      <c r="L14" s="19" t="str">
        <f>IFERROR('2. Projected Revenues'!$C$24/'2. Projected Revenues'!$C$33,"")</f>
        <v/>
      </c>
      <c r="M14" s="19" t="str">
        <f>IFERROR('2. Projected Revenues'!$C$25/'2. Projected Revenues'!$C$33,"")</f>
        <v/>
      </c>
      <c r="N14" s="19" t="str">
        <f>IFERROR('2. Projected Revenues'!$C$26/'2. Projected Revenues'!$C$33,"")</f>
        <v/>
      </c>
      <c r="O14" s="19" t="str">
        <f>IFERROR('2. Projected Revenues'!$C$27/'2. Projected Revenues'!$C$33,"")</f>
        <v/>
      </c>
      <c r="P14" s="19" t="str">
        <f>IFERROR('2. Projected Revenues'!$C$28/'2. Projected Revenues'!$C$33,"")</f>
        <v/>
      </c>
      <c r="Q14" s="19" t="str">
        <f>IFERROR('2. Projected Revenues'!$C$29/'2. Projected Revenues'!$C$33,"")</f>
        <v/>
      </c>
      <c r="R14" s="19" t="str">
        <f>IFERROR('2. Projected Revenues'!$C$30/'2. Projected Revenues'!$C$33,"")</f>
        <v/>
      </c>
      <c r="S14" s="19" t="str">
        <f>IFERROR('2. Projected Revenues'!$C$31/'2. Projected Revenues'!$C$33,"")</f>
        <v/>
      </c>
      <c r="T14" s="30" t="s">
        <v>30</v>
      </c>
    </row>
    <row r="15" spans="1:20" ht="34.5" customHeight="1" x14ac:dyDescent="0.3">
      <c r="A15" s="6" t="s">
        <v>13</v>
      </c>
      <c r="B15" s="16" t="s">
        <v>0</v>
      </c>
      <c r="C15" s="16" t="s">
        <v>119</v>
      </c>
      <c r="D15" s="16"/>
      <c r="E15" s="17">
        <f>IF(Table2[[#This Row],[Include FTE/Service in Cost Projection? 
Select Yes or No]]="Yes", $A$7/7500, 0)</f>
        <v>0</v>
      </c>
      <c r="F15" s="28">
        <v>77494</v>
      </c>
      <c r="G15" s="18"/>
      <c r="H15" s="18">
        <f>IF(Table2[[#This Row],[Actual Annual Salary + Benefits]]&gt;0,(Table2[[#This Row],[Actual Annual Salary + Benefits]]*Table2[[#This Row],[FTE(s) Required]]),(Table2[[#This Row],[National Median Annual Salary + Benefits4]]*Table2[[#This Row],[FTE(s) Required]]))</f>
        <v>0</v>
      </c>
      <c r="I15" s="19" t="str">
        <f>IFERROR('2. Projected Revenues'!$C$21/'2. Projected Revenues'!$C$33,"")</f>
        <v/>
      </c>
      <c r="J15" s="19" t="str">
        <f>IFERROR('2. Projected Revenues'!$C$22/'2. Projected Revenues'!$C$33,"")</f>
        <v/>
      </c>
      <c r="K15" s="19" t="str">
        <f>IFERROR('2. Projected Revenues'!$C$23/'2. Projected Revenues'!$C$33,"")</f>
        <v/>
      </c>
      <c r="L15" s="19" t="str">
        <f>IFERROR('2. Projected Revenues'!$C$24/'2. Projected Revenues'!$C$33,"")</f>
        <v/>
      </c>
      <c r="M15" s="19" t="str">
        <f>IFERROR('2. Projected Revenues'!$C$25/'2. Projected Revenues'!$C$33,"")</f>
        <v/>
      </c>
      <c r="N15" s="19" t="str">
        <f>IFERROR('2. Projected Revenues'!$C$26/'2. Projected Revenues'!$C$33,"")</f>
        <v/>
      </c>
      <c r="O15" s="19" t="str">
        <f>IFERROR('2. Projected Revenues'!$C$27/'2. Projected Revenues'!$C$33,"")</f>
        <v/>
      </c>
      <c r="P15" s="19" t="str">
        <f>IFERROR('2. Projected Revenues'!$C$28/'2. Projected Revenues'!$C$33,"")</f>
        <v/>
      </c>
      <c r="Q15" s="19" t="str">
        <f>IFERROR('2. Projected Revenues'!$C$29/'2. Projected Revenues'!$C$33,"")</f>
        <v/>
      </c>
      <c r="R15" s="19" t="str">
        <f>IFERROR('2. Projected Revenues'!$C$30/'2. Projected Revenues'!$C$33,"")</f>
        <v/>
      </c>
      <c r="S15" s="19" t="str">
        <f>IFERROR('2. Projected Revenues'!$C$31/'2. Projected Revenues'!$C$33,"")</f>
        <v/>
      </c>
      <c r="T15" s="30" t="s">
        <v>28</v>
      </c>
    </row>
    <row r="16" spans="1:20" ht="34.5" customHeight="1" x14ac:dyDescent="0.3">
      <c r="A16" s="6" t="s">
        <v>13</v>
      </c>
      <c r="B16" s="16" t="s">
        <v>17</v>
      </c>
      <c r="C16" s="16" t="s">
        <v>120</v>
      </c>
      <c r="D16" s="16"/>
      <c r="E16" s="17">
        <f>IF(Table2[[#This Row],[Include FTE/Service in Cost Projection? 
Select Yes or No]]="Yes", $A$7/7500, 0)</f>
        <v>0</v>
      </c>
      <c r="F16" s="28">
        <v>77494</v>
      </c>
      <c r="G16" s="18"/>
      <c r="H16" s="18">
        <f>IF(Table2[[#This Row],[Actual Annual Salary + Benefits]]&gt;0,(Table2[[#This Row],[Actual Annual Salary + Benefits]]*Table2[[#This Row],[FTE(s) Required]]),(Table2[[#This Row],[National Median Annual Salary + Benefits4]]*Table2[[#This Row],[FTE(s) Required]]))</f>
        <v>0</v>
      </c>
      <c r="I16" s="19" t="str">
        <f>IFERROR('2. Projected Revenues'!$C$21/'2. Projected Revenues'!$C$33,"")</f>
        <v/>
      </c>
      <c r="J16" s="19" t="str">
        <f>IFERROR('2. Projected Revenues'!$C$22/'2. Projected Revenues'!$C$33,"")</f>
        <v/>
      </c>
      <c r="K16" s="19" t="str">
        <f>IFERROR('2. Projected Revenues'!$C$23/'2. Projected Revenues'!$C$33,"")</f>
        <v/>
      </c>
      <c r="L16" s="19" t="str">
        <f>IFERROR('2. Projected Revenues'!$C$24/'2. Projected Revenues'!$C$33,"")</f>
        <v/>
      </c>
      <c r="M16" s="19" t="str">
        <f>IFERROR('2. Projected Revenues'!$C$25/'2. Projected Revenues'!$C$33,"")</f>
        <v/>
      </c>
      <c r="N16" s="19" t="str">
        <f>IFERROR('2. Projected Revenues'!$C$26/'2. Projected Revenues'!$C$33,"")</f>
        <v/>
      </c>
      <c r="O16" s="19" t="str">
        <f>IFERROR('2. Projected Revenues'!$C$27/'2. Projected Revenues'!$C$33,"")</f>
        <v/>
      </c>
      <c r="P16" s="19" t="str">
        <f>IFERROR('2. Projected Revenues'!$C$28/'2. Projected Revenues'!$C$33,"")</f>
        <v/>
      </c>
      <c r="Q16" s="19" t="str">
        <f>IFERROR('2. Projected Revenues'!$C$29/'2. Projected Revenues'!$C$33,"")</f>
        <v/>
      </c>
      <c r="R16" s="19" t="str">
        <f>IFERROR('2. Projected Revenues'!$C$30/'2. Projected Revenues'!$C$33,"")</f>
        <v/>
      </c>
      <c r="S16" s="19" t="str">
        <f>IFERROR('2. Projected Revenues'!$C$31/'2. Projected Revenues'!$C$33,"")</f>
        <v/>
      </c>
      <c r="T16" s="30" t="s">
        <v>28</v>
      </c>
    </row>
    <row r="17" spans="1:20" ht="34.5" customHeight="1" x14ac:dyDescent="0.3">
      <c r="A17" s="6" t="s">
        <v>13</v>
      </c>
      <c r="B17" s="16" t="s">
        <v>20</v>
      </c>
      <c r="C17" s="16" t="s">
        <v>119</v>
      </c>
      <c r="D17" s="16"/>
      <c r="E17" s="20"/>
      <c r="F17" s="20"/>
      <c r="G17" s="20"/>
      <c r="H17" s="7"/>
      <c r="I17" s="19" t="str">
        <f>IFERROR('2. Projected Revenues'!$C$21/'2. Projected Revenues'!$C$33,"")</f>
        <v/>
      </c>
      <c r="J17" s="19" t="str">
        <f>IFERROR('2. Projected Revenues'!$C$22/'2. Projected Revenues'!$C$33,"")</f>
        <v/>
      </c>
      <c r="K17" s="19" t="str">
        <f>IFERROR('2. Projected Revenues'!$C$23/'2. Projected Revenues'!$C$33,"")</f>
        <v/>
      </c>
      <c r="L17" s="19" t="str">
        <f>IFERROR('2. Projected Revenues'!$C$24/'2. Projected Revenues'!$C$33,"")</f>
        <v/>
      </c>
      <c r="M17" s="19" t="str">
        <f>IFERROR('2. Projected Revenues'!$C$25/'2. Projected Revenues'!$C$33,"")</f>
        <v/>
      </c>
      <c r="N17" s="19" t="str">
        <f>IFERROR('2. Projected Revenues'!$C$26/'2. Projected Revenues'!$C$33,"")</f>
        <v/>
      </c>
      <c r="O17" s="19" t="str">
        <f>IFERROR('2. Projected Revenues'!$C$27/'2. Projected Revenues'!$C$33,"")</f>
        <v/>
      </c>
      <c r="P17" s="19" t="str">
        <f>IFERROR('2. Projected Revenues'!$C$28/'2. Projected Revenues'!$C$33,"")</f>
        <v/>
      </c>
      <c r="Q17" s="19" t="str">
        <f>IFERROR('2. Projected Revenues'!$C$29/'2. Projected Revenues'!$C$33,"")</f>
        <v/>
      </c>
      <c r="R17" s="19" t="str">
        <f>IFERROR('2. Projected Revenues'!$C$30/'2. Projected Revenues'!$C$33,"")</f>
        <v/>
      </c>
      <c r="S17" s="19" t="str">
        <f>IFERROR('2. Projected Revenues'!$C$31/'2. Projected Revenues'!$C$33,"")</f>
        <v/>
      </c>
      <c r="T17" s="30"/>
    </row>
    <row r="18" spans="1:20" ht="34.5" customHeight="1" x14ac:dyDescent="0.3">
      <c r="A18" s="6" t="s">
        <v>13</v>
      </c>
      <c r="B18" s="16" t="s">
        <v>2</v>
      </c>
      <c r="C18" s="16" t="s">
        <v>119</v>
      </c>
      <c r="D18" s="16"/>
      <c r="E18" s="17">
        <f>IF(Table2[[#This Row],[Include FTE/Service in Cost Projection? 
Select Yes or No]]="Yes", $A$7/7500, 0)</f>
        <v>0</v>
      </c>
      <c r="F18" s="28">
        <v>61128</v>
      </c>
      <c r="G18" s="18"/>
      <c r="H18" s="18">
        <f>IF(Table2[[#This Row],[Actual Annual Salary + Benefits]]&gt;0,(Table2[[#This Row],[Actual Annual Salary + Benefits]]*Table2[[#This Row],[FTE(s) Required]]),(Table2[[#This Row],[National Median Annual Salary + Benefits4]]*Table2[[#This Row],[FTE(s) Required]]))</f>
        <v>0</v>
      </c>
      <c r="I18" s="19" t="str">
        <f>IFERROR('2. Projected Revenues'!$C$21/'2. Projected Revenues'!$C$33,"")</f>
        <v/>
      </c>
      <c r="J18" s="19" t="str">
        <f>IFERROR('2. Projected Revenues'!$C$22/'2. Projected Revenues'!$C$33,"")</f>
        <v/>
      </c>
      <c r="K18" s="19" t="str">
        <f>IFERROR('2. Projected Revenues'!$C$23/'2. Projected Revenues'!$C$33,"")</f>
        <v/>
      </c>
      <c r="L18" s="19" t="str">
        <f>IFERROR('2. Projected Revenues'!$C$24/'2. Projected Revenues'!$C$33,"")</f>
        <v/>
      </c>
      <c r="M18" s="19" t="str">
        <f>IFERROR('2. Projected Revenues'!$C$25/'2. Projected Revenues'!$C$33,"")</f>
        <v/>
      </c>
      <c r="N18" s="19" t="str">
        <f>IFERROR('2. Projected Revenues'!$C$26/'2. Projected Revenues'!$C$33,"")</f>
        <v/>
      </c>
      <c r="O18" s="19" t="str">
        <f>IFERROR('2. Projected Revenues'!$C$27/'2. Projected Revenues'!$C$33,"")</f>
        <v/>
      </c>
      <c r="P18" s="19" t="str">
        <f>IFERROR('2. Projected Revenues'!$C$28/'2. Projected Revenues'!$C$33,"")</f>
        <v/>
      </c>
      <c r="Q18" s="19" t="str">
        <f>IFERROR('2. Projected Revenues'!$C$29/'2. Projected Revenues'!$C$33,"")</f>
        <v/>
      </c>
      <c r="R18" s="19" t="str">
        <f>IFERROR('2. Projected Revenues'!$C$30/'2. Projected Revenues'!$C$33,"")</f>
        <v/>
      </c>
      <c r="S18" s="19" t="str">
        <f>IFERROR('2. Projected Revenues'!$C$31/'2. Projected Revenues'!$C$33,"")</f>
        <v/>
      </c>
      <c r="T18" s="30" t="s">
        <v>28</v>
      </c>
    </row>
    <row r="19" spans="1:20" ht="34.5" customHeight="1" x14ac:dyDescent="0.3">
      <c r="A19" s="6" t="s">
        <v>13</v>
      </c>
      <c r="B19" s="16" t="s">
        <v>21</v>
      </c>
      <c r="C19" s="16" t="s">
        <v>120</v>
      </c>
      <c r="D19" s="16"/>
      <c r="E19" s="17">
        <f>IF(Table2[[#This Row],[Include FTE/Service in Cost Projection? 
Select Yes or No]]="Yes", $A$7/7500, 0)</f>
        <v>0</v>
      </c>
      <c r="F19" s="28">
        <v>69350</v>
      </c>
      <c r="G19" s="18"/>
      <c r="H19" s="18">
        <f>IF(Table2[[#This Row],[Actual Annual Salary + Benefits]]&gt;0,(Table2[[#This Row],[Actual Annual Salary + Benefits]]*Table2[[#This Row],[FTE(s) Required]]),(Table2[[#This Row],[National Median Annual Salary + Benefits4]]*Table2[[#This Row],[FTE(s) Required]]))</f>
        <v>0</v>
      </c>
      <c r="I19" s="19" t="str">
        <f>IFERROR('2. Projected Revenues'!$C$21/'2. Projected Revenues'!$C$33,"")</f>
        <v/>
      </c>
      <c r="J19" s="19" t="str">
        <f>IFERROR('2. Projected Revenues'!$C$22/'2. Projected Revenues'!$C$33,"")</f>
        <v/>
      </c>
      <c r="K19" s="19" t="str">
        <f>IFERROR('2. Projected Revenues'!$C$23/'2. Projected Revenues'!$C$33,"")</f>
        <v/>
      </c>
      <c r="L19" s="19" t="str">
        <f>IFERROR('2. Projected Revenues'!$C$24/'2. Projected Revenues'!$C$33,"")</f>
        <v/>
      </c>
      <c r="M19" s="19" t="str">
        <f>IFERROR('2. Projected Revenues'!$C$25/'2. Projected Revenues'!$C$33,"")</f>
        <v/>
      </c>
      <c r="N19" s="19" t="str">
        <f>IFERROR('2. Projected Revenues'!$C$26/'2. Projected Revenues'!$C$33,"")</f>
        <v/>
      </c>
      <c r="O19" s="19" t="str">
        <f>IFERROR('2. Projected Revenues'!$C$27/'2. Projected Revenues'!$C$33,"")</f>
        <v/>
      </c>
      <c r="P19" s="19" t="str">
        <f>IFERROR('2. Projected Revenues'!$C$28/'2. Projected Revenues'!$C$33,"")</f>
        <v/>
      </c>
      <c r="Q19" s="19" t="str">
        <f>IFERROR('2. Projected Revenues'!$C$29/'2. Projected Revenues'!$C$33,"")</f>
        <v/>
      </c>
      <c r="R19" s="19" t="str">
        <f>IFERROR('2. Projected Revenues'!$C$30/'2. Projected Revenues'!$C$33,"")</f>
        <v/>
      </c>
      <c r="S19" s="19" t="str">
        <f>IFERROR('2. Projected Revenues'!$C$31/'2. Projected Revenues'!$C$33,"")</f>
        <v/>
      </c>
      <c r="T19" s="30" t="s">
        <v>27</v>
      </c>
    </row>
    <row r="20" spans="1:20" ht="34.5" customHeight="1" x14ac:dyDescent="0.3">
      <c r="A20" s="6" t="s">
        <v>13</v>
      </c>
      <c r="B20" s="16" t="s">
        <v>22</v>
      </c>
      <c r="C20" s="16" t="s">
        <v>120</v>
      </c>
      <c r="D20" s="16"/>
      <c r="E20" s="17">
        <f>IF(Table2[[#This Row],[Include FTE/Service in Cost Projection? 
Select Yes or No]]="Yes", $A$7/7500, 0)</f>
        <v>0</v>
      </c>
      <c r="F20" s="28">
        <v>37732</v>
      </c>
      <c r="G20" s="18"/>
      <c r="H20" s="18">
        <f>IF(Table2[[#This Row],[Actual Annual Salary + Benefits]]&gt;0,(Table2[[#This Row],[Actual Annual Salary + Benefits]]*Table2[[#This Row],[FTE(s) Required]]),(Table2[[#This Row],[National Median Annual Salary + Benefits4]]*Table2[[#This Row],[FTE(s) Required]]))</f>
        <v>0</v>
      </c>
      <c r="I20" s="19" t="str">
        <f>IFERROR('2. Projected Revenues'!$C$21/'2. Projected Revenues'!$C$33,"")</f>
        <v/>
      </c>
      <c r="J20" s="19" t="str">
        <f>IFERROR('2. Projected Revenues'!$C$22/'2. Projected Revenues'!$C$33,"")</f>
        <v/>
      </c>
      <c r="K20" s="19" t="str">
        <f>IFERROR('2. Projected Revenues'!$C$23/'2. Projected Revenues'!$C$33,"")</f>
        <v/>
      </c>
      <c r="L20" s="19" t="str">
        <f>IFERROR('2. Projected Revenues'!$C$24/'2. Projected Revenues'!$C$33,"")</f>
        <v/>
      </c>
      <c r="M20" s="19" t="str">
        <f>IFERROR('2. Projected Revenues'!$C$25/'2. Projected Revenues'!$C$33,"")</f>
        <v/>
      </c>
      <c r="N20" s="19" t="str">
        <f>IFERROR('2. Projected Revenues'!$C$26/'2. Projected Revenues'!$C$33,"")</f>
        <v/>
      </c>
      <c r="O20" s="19" t="str">
        <f>IFERROR('2. Projected Revenues'!$C$27/'2. Projected Revenues'!$C$33,"")</f>
        <v/>
      </c>
      <c r="P20" s="19" t="str">
        <f>IFERROR('2. Projected Revenues'!$C$28/'2. Projected Revenues'!$C$33,"")</f>
        <v/>
      </c>
      <c r="Q20" s="19" t="str">
        <f>IFERROR('2. Projected Revenues'!$C$29/'2. Projected Revenues'!$C$33,"")</f>
        <v/>
      </c>
      <c r="R20" s="19" t="str">
        <f>IFERROR('2. Projected Revenues'!$C$30/'2. Projected Revenues'!$C$33,"")</f>
        <v/>
      </c>
      <c r="S20" s="19" t="str">
        <f>IFERROR('2. Projected Revenues'!$C$31/'2. Projected Revenues'!$C$33,"")</f>
        <v/>
      </c>
      <c r="T20" s="30" t="s">
        <v>28</v>
      </c>
    </row>
    <row r="21" spans="1:20" ht="34.5" customHeight="1" x14ac:dyDescent="0.3">
      <c r="A21" s="6" t="s">
        <v>13</v>
      </c>
      <c r="B21" s="16" t="s">
        <v>23</v>
      </c>
      <c r="C21" s="16" t="s">
        <v>120</v>
      </c>
      <c r="D21" s="16"/>
      <c r="E21" s="17">
        <f>IF(Table2[[#This Row],[Include FTE/Service in Cost Projection? 
Select Yes or No]]="Yes", $A$7/7500, 0)</f>
        <v>0</v>
      </c>
      <c r="F21" s="28">
        <v>125370</v>
      </c>
      <c r="G21" s="18"/>
      <c r="H21" s="18">
        <f>IF(Table2[[#This Row],[Actual Annual Salary + Benefits]]&gt;0,(Table2[[#This Row],[Actual Annual Salary + Benefits]]*Table2[[#This Row],[FTE(s) Required]]),(Table2[[#This Row],[National Median Annual Salary + Benefits4]]*Table2[[#This Row],[FTE(s) Required]]))</f>
        <v>0</v>
      </c>
      <c r="I21" s="19" t="str">
        <f>IFERROR('2. Projected Revenues'!$C$21/'2. Projected Revenues'!$C$33,"")</f>
        <v/>
      </c>
      <c r="J21" s="19" t="str">
        <f>IFERROR('2. Projected Revenues'!$C$22/'2. Projected Revenues'!$C$33,"")</f>
        <v/>
      </c>
      <c r="K21" s="19" t="str">
        <f>IFERROR('2. Projected Revenues'!$C$23/'2. Projected Revenues'!$C$33,"")</f>
        <v/>
      </c>
      <c r="L21" s="19" t="str">
        <f>IFERROR('2. Projected Revenues'!$C$24/'2. Projected Revenues'!$C$33,"")</f>
        <v/>
      </c>
      <c r="M21" s="19" t="str">
        <f>IFERROR('2. Projected Revenues'!$C$25/'2. Projected Revenues'!$C$33,"")</f>
        <v/>
      </c>
      <c r="N21" s="19" t="str">
        <f>IFERROR('2. Projected Revenues'!$C$26/'2. Projected Revenues'!$C$33,"")</f>
        <v/>
      </c>
      <c r="O21" s="19" t="str">
        <f>IFERROR('2. Projected Revenues'!$C$27/'2. Projected Revenues'!$C$33,"")</f>
        <v/>
      </c>
      <c r="P21" s="19" t="str">
        <f>IFERROR('2. Projected Revenues'!$C$28/'2. Projected Revenues'!$C$33,"")</f>
        <v/>
      </c>
      <c r="Q21" s="19" t="str">
        <f>IFERROR('2. Projected Revenues'!$C$29/'2. Projected Revenues'!$C$33,"")</f>
        <v/>
      </c>
      <c r="R21" s="19" t="str">
        <f>IFERROR('2. Projected Revenues'!$C$30/'2. Projected Revenues'!$C$33,"")</f>
        <v/>
      </c>
      <c r="S21" s="19" t="str">
        <f>IFERROR('2. Projected Revenues'!$C$31/'2. Projected Revenues'!$C$33,"")</f>
        <v/>
      </c>
      <c r="T21" s="30" t="s">
        <v>29</v>
      </c>
    </row>
    <row r="22" spans="1:20" ht="34.5" customHeight="1" x14ac:dyDescent="0.3">
      <c r="A22" s="6" t="s">
        <v>13</v>
      </c>
      <c r="B22" s="16" t="s">
        <v>24</v>
      </c>
      <c r="C22" s="16" t="s">
        <v>119</v>
      </c>
      <c r="D22" s="16"/>
      <c r="E22" s="17">
        <f>IF(Table2[[#This Row],[Include FTE/Service in Cost Projection? 
Select Yes or No]]="Yes", $A$7/7500, 0)</f>
        <v>0</v>
      </c>
      <c r="F22" s="28">
        <v>36504</v>
      </c>
      <c r="G22" s="18"/>
      <c r="H22" s="18">
        <f>IF(Table2[[#This Row],[Actual Annual Salary + Benefits]]&gt;0,(Table2[[#This Row],[Actual Annual Salary + Benefits]]*Table2[[#This Row],[FTE(s) Required]]),(Table2[[#This Row],[National Median Annual Salary + Benefits4]]*Table2[[#This Row],[FTE(s) Required]]))</f>
        <v>0</v>
      </c>
      <c r="I22" s="19" t="str">
        <f>IFERROR('2. Projected Revenues'!$C$21/'2. Projected Revenues'!$C$33,"")</f>
        <v/>
      </c>
      <c r="J22" s="19" t="str">
        <f>IFERROR('2. Projected Revenues'!$C$22/'2. Projected Revenues'!$C$33,"")</f>
        <v/>
      </c>
      <c r="K22" s="19" t="str">
        <f>IFERROR('2. Projected Revenues'!$C$23/'2. Projected Revenues'!$C$33,"")</f>
        <v/>
      </c>
      <c r="L22" s="19" t="str">
        <f>IFERROR('2. Projected Revenues'!$C$24/'2. Projected Revenues'!$C$33,"")</f>
        <v/>
      </c>
      <c r="M22" s="19" t="str">
        <f>IFERROR('2. Projected Revenues'!$C$25/'2. Projected Revenues'!$C$33,"")</f>
        <v/>
      </c>
      <c r="N22" s="19" t="str">
        <f>IFERROR('2. Projected Revenues'!$C$26/'2. Projected Revenues'!$C$33,"")</f>
        <v/>
      </c>
      <c r="O22" s="19" t="str">
        <f>IFERROR('2. Projected Revenues'!$C$27/'2. Projected Revenues'!$C$33,"")</f>
        <v/>
      </c>
      <c r="P22" s="19" t="str">
        <f>IFERROR('2. Projected Revenues'!$C$28/'2. Projected Revenues'!$C$33,"")</f>
        <v/>
      </c>
      <c r="Q22" s="19" t="str">
        <f>IFERROR('2. Projected Revenues'!$C$29/'2. Projected Revenues'!$C$33,"")</f>
        <v/>
      </c>
      <c r="R22" s="19" t="str">
        <f>IFERROR('2. Projected Revenues'!$C$30/'2. Projected Revenues'!$C$33,"")</f>
        <v/>
      </c>
      <c r="S22" s="19" t="str">
        <f>IFERROR('2. Projected Revenues'!$C$31/'2. Projected Revenues'!$C$33,"")</f>
        <v/>
      </c>
      <c r="T22" s="30" t="s">
        <v>28</v>
      </c>
    </row>
    <row r="23" spans="1:20" ht="34.5" customHeight="1" x14ac:dyDescent="0.3">
      <c r="A23" s="6" t="s">
        <v>13</v>
      </c>
      <c r="B23" s="16" t="s">
        <v>25</v>
      </c>
      <c r="C23" s="16" t="s">
        <v>120</v>
      </c>
      <c r="D23" s="16"/>
      <c r="E23" s="17">
        <f>IF(Table2[[#This Row],[Include FTE/Service in Cost Projection? 
Select Yes or No]]="Yes", $A$7/7500, 0)</f>
        <v>0</v>
      </c>
      <c r="F23" s="28">
        <v>69036</v>
      </c>
      <c r="G23" s="18"/>
      <c r="H23" s="18">
        <f>IF(Table2[[#This Row],[Actual Annual Salary + Benefits]]&gt;0,(Table2[[#This Row],[Actual Annual Salary + Benefits]]*Table2[[#This Row],[FTE(s) Required]]),(Table2[[#This Row],[National Median Annual Salary + Benefits4]]*Table2[[#This Row],[FTE(s) Required]]))</f>
        <v>0</v>
      </c>
      <c r="I23" s="19" t="str">
        <f>IFERROR('2. Projected Revenues'!$C$21/'2. Projected Revenues'!$C$33,"")</f>
        <v/>
      </c>
      <c r="J23" s="19" t="str">
        <f>IFERROR('2. Projected Revenues'!$C$22/'2. Projected Revenues'!$C$33,"")</f>
        <v/>
      </c>
      <c r="K23" s="19" t="str">
        <f>IFERROR('2. Projected Revenues'!$C$23/'2. Projected Revenues'!$C$33,"")</f>
        <v/>
      </c>
      <c r="L23" s="19" t="str">
        <f>IFERROR('2. Projected Revenues'!$C$24/'2. Projected Revenues'!$C$33,"")</f>
        <v/>
      </c>
      <c r="M23" s="19" t="str">
        <f>IFERROR('2. Projected Revenues'!$C$25/'2. Projected Revenues'!$C$33,"")</f>
        <v/>
      </c>
      <c r="N23" s="19" t="str">
        <f>IFERROR('2. Projected Revenues'!$C$26/'2. Projected Revenues'!$C$33,"")</f>
        <v/>
      </c>
      <c r="O23" s="19" t="str">
        <f>IFERROR('2. Projected Revenues'!$C$27/'2. Projected Revenues'!$C$33,"")</f>
        <v/>
      </c>
      <c r="P23" s="19" t="str">
        <f>IFERROR('2. Projected Revenues'!$C$28/'2. Projected Revenues'!$C$33,"")</f>
        <v/>
      </c>
      <c r="Q23" s="19" t="str">
        <f>IFERROR('2. Projected Revenues'!$C$29/'2. Projected Revenues'!$C$33,"")</f>
        <v/>
      </c>
      <c r="R23" s="19" t="str">
        <f>IFERROR('2. Projected Revenues'!$C$30/'2. Projected Revenues'!$C$33,"")</f>
        <v/>
      </c>
      <c r="S23" s="19" t="str">
        <f>IFERROR('2. Projected Revenues'!$C$31/'2. Projected Revenues'!$C$33,"")</f>
        <v/>
      </c>
      <c r="T23" s="30" t="s">
        <v>28</v>
      </c>
    </row>
    <row r="24" spans="1:20" ht="34.5" customHeight="1" x14ac:dyDescent="0.3">
      <c r="A24" s="6" t="s">
        <v>13</v>
      </c>
      <c r="B24" s="16" t="s">
        <v>129</v>
      </c>
      <c r="C24" s="16" t="s">
        <v>120</v>
      </c>
      <c r="D24" s="16"/>
      <c r="E24" s="17">
        <f>IF(Table2[[#This Row],[Include FTE/Service in Cost Projection? 
Select Yes or No]]="Yes", $A$7/7500, 0)</f>
        <v>0</v>
      </c>
      <c r="F24" s="28">
        <v>34872</v>
      </c>
      <c r="G24" s="18"/>
      <c r="H24" s="18">
        <f>IF(Table2[[#This Row],[Actual Annual Salary + Benefits]]&gt;0,(Table2[[#This Row],[Actual Annual Salary + Benefits]]*Table2[[#This Row],[FTE(s) Required]]),(Table2[[#This Row],[National Median Annual Salary + Benefits4]]*Table2[[#This Row],[FTE(s) Required]]))</f>
        <v>0</v>
      </c>
      <c r="I24" s="19" t="str">
        <f>IFERROR('2. Projected Revenues'!$C$21/'2. Projected Revenues'!$C$33,"")</f>
        <v/>
      </c>
      <c r="J24" s="19" t="str">
        <f>IFERROR('2. Projected Revenues'!$C$22/'2. Projected Revenues'!$C$33,"")</f>
        <v/>
      </c>
      <c r="K24" s="19" t="str">
        <f>IFERROR('2. Projected Revenues'!$C$23/'2. Projected Revenues'!$C$33,"")</f>
        <v/>
      </c>
      <c r="L24" s="19" t="str">
        <f>IFERROR('2. Projected Revenues'!$C$24/'2. Projected Revenues'!$C$33,"")</f>
        <v/>
      </c>
      <c r="M24" s="19" t="str">
        <f>IFERROR('2. Projected Revenues'!$C$25/'2. Projected Revenues'!$C$33,"")</f>
        <v/>
      </c>
      <c r="N24" s="19" t="str">
        <f>IFERROR('2. Projected Revenues'!$C$26/'2. Projected Revenues'!$C$33,"")</f>
        <v/>
      </c>
      <c r="O24" s="19" t="str">
        <f>IFERROR('2. Projected Revenues'!$C$27/'2. Projected Revenues'!$C$33,"")</f>
        <v/>
      </c>
      <c r="P24" s="19" t="str">
        <f>IFERROR('2. Projected Revenues'!$C$28/'2. Projected Revenues'!$C$33,"")</f>
        <v/>
      </c>
      <c r="Q24" s="19" t="str">
        <f>IFERROR('2. Projected Revenues'!$C$29/'2. Projected Revenues'!$C$33,"")</f>
        <v/>
      </c>
      <c r="R24" s="19" t="str">
        <f>IFERROR('2. Projected Revenues'!$C$30/'2. Projected Revenues'!$C$33,"")</f>
        <v/>
      </c>
      <c r="S24" s="19" t="str">
        <f>IFERROR('2. Projected Revenues'!$C$31/'2. Projected Revenues'!$C$33,"")</f>
        <v/>
      </c>
      <c r="T24" s="30" t="s">
        <v>30</v>
      </c>
    </row>
    <row r="25" spans="1:20" ht="34.5" customHeight="1" x14ac:dyDescent="0.3">
      <c r="A25" s="6" t="s">
        <v>18</v>
      </c>
      <c r="B25" s="16" t="s">
        <v>88</v>
      </c>
      <c r="C25" s="16" t="s">
        <v>119</v>
      </c>
      <c r="D25" s="16"/>
      <c r="E25" s="20"/>
      <c r="F25" s="20"/>
      <c r="G25" s="20"/>
      <c r="H25" s="7"/>
      <c r="I25" s="19" t="str">
        <f>IFERROR('2. Projected Revenues'!$C$21/'2. Projected Revenues'!$C$33,"")</f>
        <v/>
      </c>
      <c r="J25" s="19" t="str">
        <f>IFERROR('2. Projected Revenues'!$C$22/'2. Projected Revenues'!$C$33,"")</f>
        <v/>
      </c>
      <c r="K25" s="19" t="str">
        <f>IFERROR('2. Projected Revenues'!$C$23/'2. Projected Revenues'!$C$33,"")</f>
        <v/>
      </c>
      <c r="L25" s="19" t="str">
        <f>IFERROR('2. Projected Revenues'!$C$24/'2. Projected Revenues'!$C$33,"")</f>
        <v/>
      </c>
      <c r="M25" s="19" t="str">
        <f>IFERROR('2. Projected Revenues'!$C$25/'2. Projected Revenues'!$C$33,"")</f>
        <v/>
      </c>
      <c r="N25" s="19" t="str">
        <f>IFERROR('2. Projected Revenues'!$C$26/'2. Projected Revenues'!$C$33,"")</f>
        <v/>
      </c>
      <c r="O25" s="19" t="str">
        <f>IFERROR('2. Projected Revenues'!$C$27/'2. Projected Revenues'!$C$33,"")</f>
        <v/>
      </c>
      <c r="P25" s="19" t="str">
        <f>IFERROR('2. Projected Revenues'!$C$28/'2. Projected Revenues'!$C$33,"")</f>
        <v/>
      </c>
      <c r="Q25" s="19" t="str">
        <f>IFERROR('2. Projected Revenues'!$C$29/'2. Projected Revenues'!$C$33,"")</f>
        <v/>
      </c>
      <c r="R25" s="19" t="str">
        <f>IFERROR('2. Projected Revenues'!$C$30/'2. Projected Revenues'!$C$33,"")</f>
        <v/>
      </c>
      <c r="S25" s="19" t="str">
        <f>IFERROR('2. Projected Revenues'!$C$31/'2. Projected Revenues'!$C$33,"")</f>
        <v/>
      </c>
      <c r="T25" s="30"/>
    </row>
    <row r="26" spans="1:20" ht="34.5" customHeight="1" x14ac:dyDescent="0.3">
      <c r="A26" s="6" t="s">
        <v>18</v>
      </c>
      <c r="B26" s="16" t="s">
        <v>89</v>
      </c>
      <c r="C26" s="16" t="s">
        <v>120</v>
      </c>
      <c r="D26" s="16"/>
      <c r="E26" s="20"/>
      <c r="F26" s="20"/>
      <c r="G26" s="20"/>
      <c r="H26" s="7"/>
      <c r="I26" s="19" t="str">
        <f>IFERROR('2. Projected Revenues'!$C$21/'2. Projected Revenues'!$C$33,"")</f>
        <v/>
      </c>
      <c r="J26" s="19" t="str">
        <f>IFERROR('2. Projected Revenues'!$C$22/'2. Projected Revenues'!$C$33,"")</f>
        <v/>
      </c>
      <c r="K26" s="19" t="str">
        <f>IFERROR('2. Projected Revenues'!$C$23/'2. Projected Revenues'!$C$33,"")</f>
        <v/>
      </c>
      <c r="L26" s="19" t="str">
        <f>IFERROR('2. Projected Revenues'!$C$24/'2. Projected Revenues'!$C$33,"")</f>
        <v/>
      </c>
      <c r="M26" s="19" t="str">
        <f>IFERROR('2. Projected Revenues'!$C$25/'2. Projected Revenues'!$C$33,"")</f>
        <v/>
      </c>
      <c r="N26" s="19" t="str">
        <f>IFERROR('2. Projected Revenues'!$C$26/'2. Projected Revenues'!$C$33,"")</f>
        <v/>
      </c>
      <c r="O26" s="19" t="str">
        <f>IFERROR('2. Projected Revenues'!$C$27/'2. Projected Revenues'!$C$33,"")</f>
        <v/>
      </c>
      <c r="P26" s="19" t="str">
        <f>IFERROR('2. Projected Revenues'!$C$28/'2. Projected Revenues'!$C$33,"")</f>
        <v/>
      </c>
      <c r="Q26" s="19" t="str">
        <f>IFERROR('2. Projected Revenues'!$C$29/'2. Projected Revenues'!$C$33,"")</f>
        <v/>
      </c>
      <c r="R26" s="19" t="str">
        <f>IFERROR('2. Projected Revenues'!$C$30/'2. Projected Revenues'!$C$33,"")</f>
        <v/>
      </c>
      <c r="S26" s="19" t="str">
        <f>IFERROR('2. Projected Revenues'!$C$31/'2. Projected Revenues'!$C$33,"")</f>
        <v/>
      </c>
      <c r="T26" s="30"/>
    </row>
    <row r="27" spans="1:20" ht="34.5" customHeight="1" x14ac:dyDescent="0.3">
      <c r="A27" s="6" t="s">
        <v>18</v>
      </c>
      <c r="B27" s="16" t="s">
        <v>90</v>
      </c>
      <c r="C27" s="16" t="s">
        <v>120</v>
      </c>
      <c r="D27" s="16"/>
      <c r="E27" s="20"/>
      <c r="F27" s="20"/>
      <c r="G27" s="20"/>
      <c r="H27" s="7"/>
      <c r="I27" s="137" t="str">
        <f>IFERROR('2. Projected Revenues'!$C$21/'2. Projected Revenues'!$C$33,"")</f>
        <v/>
      </c>
      <c r="J27" s="19" t="str">
        <f>IFERROR('2. Projected Revenues'!$C$22/'2. Projected Revenues'!$C$33,"")</f>
        <v/>
      </c>
      <c r="K27" s="19" t="str">
        <f>IFERROR('2. Projected Revenues'!$C$23/'2. Projected Revenues'!$C$33,"")</f>
        <v/>
      </c>
      <c r="L27" s="19" t="str">
        <f>IFERROR('2. Projected Revenues'!$C$24/'2. Projected Revenues'!$C$33,"")</f>
        <v/>
      </c>
      <c r="M27" s="19" t="str">
        <f>IFERROR('2. Projected Revenues'!$C$25/'2. Projected Revenues'!$C$33,"")</f>
        <v/>
      </c>
      <c r="N27" s="19" t="str">
        <f>IFERROR('2. Projected Revenues'!$C$26/'2. Projected Revenues'!$C$33,"")</f>
        <v/>
      </c>
      <c r="O27" s="19" t="str">
        <f>IFERROR('2. Projected Revenues'!$C$27/'2. Projected Revenues'!$C$33,"")</f>
        <v/>
      </c>
      <c r="P27" s="19" t="str">
        <f>IFERROR('2. Projected Revenues'!$C$28/'2. Projected Revenues'!$C$33,"")</f>
        <v/>
      </c>
      <c r="Q27" s="19" t="str">
        <f>IFERROR('2. Projected Revenues'!$C$29/'2. Projected Revenues'!$C$33,"")</f>
        <v/>
      </c>
      <c r="R27" s="19" t="str">
        <f>IFERROR('2. Projected Revenues'!$C$30/'2. Projected Revenues'!$C$33,"")</f>
        <v/>
      </c>
      <c r="S27" s="19" t="str">
        <f>IFERROR('2. Projected Revenues'!$C$31/'2. Projected Revenues'!$C$33,"")</f>
        <v/>
      </c>
      <c r="T27" s="30"/>
    </row>
    <row r="28" spans="1:20" ht="34.5" customHeight="1" x14ac:dyDescent="0.3">
      <c r="A28" s="6" t="s">
        <v>18</v>
      </c>
      <c r="B28" s="16" t="s">
        <v>91</v>
      </c>
      <c r="C28" s="16" t="s">
        <v>120</v>
      </c>
      <c r="D28" s="16"/>
      <c r="E28" s="20"/>
      <c r="F28" s="20"/>
      <c r="G28" s="20"/>
      <c r="H28" s="7"/>
      <c r="I28" s="137" t="str">
        <f>IFERROR('2. Projected Revenues'!$C$21/'2. Projected Revenues'!$C$33,"")</f>
        <v/>
      </c>
      <c r="J28" s="19" t="str">
        <f>IFERROR('2. Projected Revenues'!$C$22/'2. Projected Revenues'!$C$33,"")</f>
        <v/>
      </c>
      <c r="K28" s="19" t="str">
        <f>IFERROR('2. Projected Revenues'!$C$23/'2. Projected Revenues'!$C$33,"")</f>
        <v/>
      </c>
      <c r="L28" s="19" t="str">
        <f>IFERROR('2. Projected Revenues'!$C$24/'2. Projected Revenues'!$C$33,"")</f>
        <v/>
      </c>
      <c r="M28" s="19" t="str">
        <f>IFERROR('2. Projected Revenues'!$C$25/'2. Projected Revenues'!$C$33,"")</f>
        <v/>
      </c>
      <c r="N28" s="19" t="str">
        <f>IFERROR('2. Projected Revenues'!$C$26/'2. Projected Revenues'!$C$33,"")</f>
        <v/>
      </c>
      <c r="O28" s="19" t="str">
        <f>IFERROR('2. Projected Revenues'!$C$27/'2. Projected Revenues'!$C$33,"")</f>
        <v/>
      </c>
      <c r="P28" s="19" t="str">
        <f>IFERROR('2. Projected Revenues'!$C$28/'2. Projected Revenues'!$C$33,"")</f>
        <v/>
      </c>
      <c r="Q28" s="19" t="str">
        <f>IFERROR('2. Projected Revenues'!$C$29/'2. Projected Revenues'!$C$33,"")</f>
        <v/>
      </c>
      <c r="R28" s="19" t="str">
        <f>IFERROR('2. Projected Revenues'!$C$30/'2. Projected Revenues'!$C$33,"")</f>
        <v/>
      </c>
      <c r="S28" s="19" t="str">
        <f>IFERROR('2. Projected Revenues'!$C$31/'2. Projected Revenues'!$C$33,"")</f>
        <v/>
      </c>
      <c r="T28" s="30"/>
    </row>
    <row r="29" spans="1:20" ht="34.5" customHeight="1" x14ac:dyDescent="0.3">
      <c r="A29" s="6" t="s">
        <v>18</v>
      </c>
      <c r="B29" s="16" t="s">
        <v>19</v>
      </c>
      <c r="C29" s="16" t="s">
        <v>119</v>
      </c>
      <c r="D29" s="16"/>
      <c r="E29" s="20"/>
      <c r="F29" s="20"/>
      <c r="G29" s="20"/>
      <c r="H29" s="7"/>
      <c r="I29" s="137" t="str">
        <f>IFERROR('2. Projected Revenues'!$C$21/'2. Projected Revenues'!$C$33,"")</f>
        <v/>
      </c>
      <c r="J29" s="19" t="str">
        <f>IFERROR('2. Projected Revenues'!$C$22/'2. Projected Revenues'!$C$33,"")</f>
        <v/>
      </c>
      <c r="K29" s="19" t="str">
        <f>IFERROR('2. Projected Revenues'!$C$23/'2. Projected Revenues'!$C$33,"")</f>
        <v/>
      </c>
      <c r="L29" s="19" t="str">
        <f>IFERROR('2. Projected Revenues'!$C$24/'2. Projected Revenues'!$C$33,"")</f>
        <v/>
      </c>
      <c r="M29" s="19" t="str">
        <f>IFERROR('2. Projected Revenues'!$C$25/'2. Projected Revenues'!$C$33,"")</f>
        <v/>
      </c>
      <c r="N29" s="19" t="str">
        <f>IFERROR('2. Projected Revenues'!$C$26/'2. Projected Revenues'!$C$33,"")</f>
        <v/>
      </c>
      <c r="O29" s="19" t="str">
        <f>IFERROR('2. Projected Revenues'!$C$27/'2. Projected Revenues'!$C$33,"")</f>
        <v/>
      </c>
      <c r="P29" s="19" t="str">
        <f>IFERROR('2. Projected Revenues'!$C$28/'2. Projected Revenues'!$C$33,"")</f>
        <v/>
      </c>
      <c r="Q29" s="19" t="str">
        <f>IFERROR('2. Projected Revenues'!$C$29/'2. Projected Revenues'!$C$33,"")</f>
        <v/>
      </c>
      <c r="R29" s="19" t="str">
        <f>IFERROR('2. Projected Revenues'!$C$30/'2. Projected Revenues'!$C$33,"")</f>
        <v/>
      </c>
      <c r="S29" s="19" t="str">
        <f>IFERROR('2. Projected Revenues'!$C$31/'2. Projected Revenues'!$C$33,"")</f>
        <v/>
      </c>
      <c r="T29" s="30"/>
    </row>
    <row r="30" spans="1:20" ht="34.5" customHeight="1" x14ac:dyDescent="0.3">
      <c r="A30" s="6" t="s">
        <v>18</v>
      </c>
      <c r="B30" s="16" t="s">
        <v>92</v>
      </c>
      <c r="C30" s="16" t="s">
        <v>120</v>
      </c>
      <c r="D30" s="16"/>
      <c r="E30" s="20"/>
      <c r="F30" s="20"/>
      <c r="G30" s="20"/>
      <c r="H30" s="7"/>
      <c r="I30" s="137" t="str">
        <f>IFERROR('2. Projected Revenues'!$C$21/'2. Projected Revenues'!$C$33,"")</f>
        <v/>
      </c>
      <c r="J30" s="19" t="str">
        <f>IFERROR('2. Projected Revenues'!$C$22/'2. Projected Revenues'!$C$33,"")</f>
        <v/>
      </c>
      <c r="K30" s="19" t="str">
        <f>IFERROR('2. Projected Revenues'!$C$23/'2. Projected Revenues'!$C$33,"")</f>
        <v/>
      </c>
      <c r="L30" s="19" t="str">
        <f>IFERROR('2. Projected Revenues'!$C$24/'2. Projected Revenues'!$C$33,"")</f>
        <v/>
      </c>
      <c r="M30" s="19" t="str">
        <f>IFERROR('2. Projected Revenues'!$C$25/'2. Projected Revenues'!$C$33,"")</f>
        <v/>
      </c>
      <c r="N30" s="19" t="str">
        <f>IFERROR('2. Projected Revenues'!$C$26/'2. Projected Revenues'!$C$33,"")</f>
        <v/>
      </c>
      <c r="O30" s="19" t="str">
        <f>IFERROR('2. Projected Revenues'!$C$27/'2. Projected Revenues'!$C$33,"")</f>
        <v/>
      </c>
      <c r="P30" s="19" t="str">
        <f>IFERROR('2. Projected Revenues'!$C$28/'2. Projected Revenues'!$C$33,"")</f>
        <v/>
      </c>
      <c r="Q30" s="19" t="str">
        <f>IFERROR('2. Projected Revenues'!$C$29/'2. Projected Revenues'!$C$33,"")</f>
        <v/>
      </c>
      <c r="R30" s="19" t="str">
        <f>IFERROR('2. Projected Revenues'!$C$30/'2. Projected Revenues'!$C$33,"")</f>
        <v/>
      </c>
      <c r="S30" s="19" t="str">
        <f>IFERROR('2. Projected Revenues'!$C$31/'2. Projected Revenues'!$C$33,"")</f>
        <v/>
      </c>
      <c r="T30" s="30"/>
    </row>
    <row r="31" spans="1:20" ht="34.5" customHeight="1" x14ac:dyDescent="0.3">
      <c r="A31" s="6" t="s">
        <v>18</v>
      </c>
      <c r="B31" s="16" t="s">
        <v>84</v>
      </c>
      <c r="C31" s="16" t="s">
        <v>120</v>
      </c>
      <c r="D31" s="16"/>
      <c r="E31" s="20"/>
      <c r="F31" s="20"/>
      <c r="G31" s="20"/>
      <c r="H31" s="7"/>
      <c r="I31" s="137" t="str">
        <f>IFERROR('2. Projected Revenues'!$C$21/'2. Projected Revenues'!$C$33,"")</f>
        <v/>
      </c>
      <c r="J31" s="19" t="str">
        <f>IFERROR('2. Projected Revenues'!$C$22/'2. Projected Revenues'!$C$33,"")</f>
        <v/>
      </c>
      <c r="K31" s="19" t="str">
        <f>IFERROR('2. Projected Revenues'!$C$23/'2. Projected Revenues'!$C$33,"")</f>
        <v/>
      </c>
      <c r="L31" s="19" t="str">
        <f>IFERROR('2. Projected Revenues'!$C$24/'2. Projected Revenues'!$C$33,"")</f>
        <v/>
      </c>
      <c r="M31" s="19" t="str">
        <f>IFERROR('2. Projected Revenues'!$C$25/'2. Projected Revenues'!$C$33,"")</f>
        <v/>
      </c>
      <c r="N31" s="19" t="str">
        <f>IFERROR('2. Projected Revenues'!$C$26/'2. Projected Revenues'!$C$33,"")</f>
        <v/>
      </c>
      <c r="O31" s="19" t="str">
        <f>IFERROR('2. Projected Revenues'!$C$27/'2. Projected Revenues'!$C$33,"")</f>
        <v/>
      </c>
      <c r="P31" s="19" t="str">
        <f>IFERROR('2. Projected Revenues'!$C$28/'2. Projected Revenues'!$C$33,"")</f>
        <v/>
      </c>
      <c r="Q31" s="19" t="str">
        <f>IFERROR('2. Projected Revenues'!$C$29/'2. Projected Revenues'!$C$33,"")</f>
        <v/>
      </c>
      <c r="R31" s="19" t="str">
        <f>IFERROR('2. Projected Revenues'!$C$30/'2. Projected Revenues'!$C$33,"")</f>
        <v/>
      </c>
      <c r="S31" s="19" t="str">
        <f>IFERROR('2. Projected Revenues'!$C$31/'2. Projected Revenues'!$C$33,"")</f>
        <v/>
      </c>
      <c r="T31" s="30"/>
    </row>
    <row r="32" spans="1:20" s="65" customFormat="1" ht="34.5" customHeight="1" x14ac:dyDescent="0.3">
      <c r="A32" s="138" t="s">
        <v>18</v>
      </c>
      <c r="B32" s="139" t="s">
        <v>85</v>
      </c>
      <c r="C32" s="139" t="s">
        <v>120</v>
      </c>
      <c r="D32" s="139"/>
      <c r="E32" s="20"/>
      <c r="F32" s="144">
        <v>38448</v>
      </c>
      <c r="G32" s="20"/>
      <c r="H32" s="140">
        <f>IF(Table2[[#This Row],[Actual Annual Salary + Benefits]]&gt;0,(Table2[[#This Row],[Actual Annual Salary + Benefits]]*Table2[[#This Row],[FTE(s) Required]]),(Table2[[#This Row],[National Median Annual Salary + Benefits4]]*Table2[[#This Row],[FTE(s) Required]]))</f>
        <v>0</v>
      </c>
      <c r="I32" s="141" t="str">
        <f>IFERROR('2. Projected Revenues'!$C$21/'2. Projected Revenues'!$C$33,"")</f>
        <v/>
      </c>
      <c r="J32" s="142" t="str">
        <f>IFERROR('2. Projected Revenues'!$C$22/'2. Projected Revenues'!$C$33,"")</f>
        <v/>
      </c>
      <c r="K32" s="142" t="str">
        <f>IFERROR('2. Projected Revenues'!$C$23/'2. Projected Revenues'!$C$33,"")</f>
        <v/>
      </c>
      <c r="L32" s="142" t="str">
        <f>IFERROR('2. Projected Revenues'!$C$24/'2. Projected Revenues'!$C$33,"")</f>
        <v/>
      </c>
      <c r="M32" s="142" t="str">
        <f>IFERROR('2. Projected Revenues'!$C$25/'2. Projected Revenues'!$C$33,"")</f>
        <v/>
      </c>
      <c r="N32" s="142" t="str">
        <f>IFERROR('2. Projected Revenues'!$C$26/'2. Projected Revenues'!$C$33,"")</f>
        <v/>
      </c>
      <c r="O32" s="142" t="str">
        <f>IFERROR('2. Projected Revenues'!$C$27/'2. Projected Revenues'!$C$33,"")</f>
        <v/>
      </c>
      <c r="P32" s="142" t="str">
        <f>IFERROR('2. Projected Revenues'!$C$28/'2. Projected Revenues'!$C$33,"")</f>
        <v/>
      </c>
      <c r="Q32" s="142" t="str">
        <f>IFERROR('2. Projected Revenues'!$C$29/'2. Projected Revenues'!$C$33,"")</f>
        <v/>
      </c>
      <c r="R32" s="142" t="str">
        <f>IFERROR('2. Projected Revenues'!$C$30/'2. Projected Revenues'!$C$33,"")</f>
        <v/>
      </c>
      <c r="S32" s="142" t="str">
        <f>IFERROR('2. Projected Revenues'!$C$31/'2. Projected Revenues'!$C$33,"")</f>
        <v/>
      </c>
      <c r="T32" s="143"/>
    </row>
    <row r="33" spans="1:20" ht="34.5" customHeight="1" x14ac:dyDescent="0.3">
      <c r="A33" s="6" t="s">
        <v>47</v>
      </c>
      <c r="B33" s="16" t="s">
        <v>48</v>
      </c>
      <c r="C33" s="16"/>
      <c r="D33" s="16"/>
      <c r="E33" s="20"/>
      <c r="F33" s="20"/>
      <c r="G33" s="20"/>
      <c r="H33" s="7"/>
      <c r="I33" s="137" t="str">
        <f>IFERROR('2. Projected Revenues'!$C$21/'2. Projected Revenues'!$C$33,"")</f>
        <v/>
      </c>
      <c r="J33" s="19" t="str">
        <f>IFERROR('2. Projected Revenues'!$C$22/'2. Projected Revenues'!$C$33,"")</f>
        <v/>
      </c>
      <c r="K33" s="19" t="str">
        <f>IFERROR('2. Projected Revenues'!$C$23/'2. Projected Revenues'!$C$33,"")</f>
        <v/>
      </c>
      <c r="L33" s="19" t="str">
        <f>IFERROR('2. Projected Revenues'!$C$24/'2. Projected Revenues'!$C$33,"")</f>
        <v/>
      </c>
      <c r="M33" s="19" t="str">
        <f>IFERROR('2. Projected Revenues'!$C$25/'2. Projected Revenues'!$C$33,"")</f>
        <v/>
      </c>
      <c r="N33" s="19" t="str">
        <f>IFERROR('2. Projected Revenues'!$C$26/'2. Projected Revenues'!$C$33,"")</f>
        <v/>
      </c>
      <c r="O33" s="19" t="str">
        <f>IFERROR('2. Projected Revenues'!$C$27/'2. Projected Revenues'!$C$33,"")</f>
        <v/>
      </c>
      <c r="P33" s="19" t="str">
        <f>IFERROR('2. Projected Revenues'!$C$28/'2. Projected Revenues'!$C$33,"")</f>
        <v/>
      </c>
      <c r="Q33" s="19" t="str">
        <f>IFERROR('2. Projected Revenues'!$C$29/'2. Projected Revenues'!$C$33,"")</f>
        <v/>
      </c>
      <c r="R33" s="19" t="str">
        <f>IFERROR('2. Projected Revenues'!$C$30/'2. Projected Revenues'!$C$33,"")</f>
        <v/>
      </c>
      <c r="S33" s="19" t="str">
        <f>IFERROR('2. Projected Revenues'!$C$31/'2. Projected Revenues'!$C$33,"")</f>
        <v/>
      </c>
      <c r="T33" s="30"/>
    </row>
    <row r="34" spans="1:20" ht="34.5" customHeight="1" x14ac:dyDescent="0.3">
      <c r="A34" s="16" t="s">
        <v>31</v>
      </c>
      <c r="B34" s="16"/>
      <c r="C34" s="16"/>
      <c r="D34" s="16"/>
      <c r="E34" s="21"/>
      <c r="F34" s="21"/>
      <c r="G34" s="21"/>
      <c r="H34" s="91">
        <f>SUM(Table2[Total Cost])</f>
        <v>0</v>
      </c>
      <c r="I34" s="91">
        <f>SUMPRODUCT(Table2[Total Cost],Table2[Medicaid Value-Based Care Contract '#1])</f>
        <v>0</v>
      </c>
      <c r="J34" s="91">
        <f>SUMPRODUCT(Table2[Total Cost],Table2[Medicaid Value-Based Care Contract '#2])</f>
        <v>0</v>
      </c>
      <c r="K34" s="91">
        <f>SUMPRODUCT(Table2[Total Cost],Table2[Medicaid Value-Based Care Contract '#3])</f>
        <v>0</v>
      </c>
      <c r="L34" s="91">
        <f>SUMPRODUCT(Table2[Total Cost],Table2[Medicare Shared Savings Program])</f>
        <v>0</v>
      </c>
      <c r="M34" s="91">
        <f>SUMPRODUCT(Table2[Total Cost],Table2[Medicare ACO Reach])</f>
        <v>0</v>
      </c>
      <c r="N34" s="91">
        <f>SUMPRODUCT(Table2[Total Cost],Table2[Commercial Value-Based Contract '#1])</f>
        <v>0</v>
      </c>
      <c r="O34" s="91">
        <f>SUMPRODUCT(Table2[Total Cost],Table2[Commercial Value-Based Contract '#2])</f>
        <v>0</v>
      </c>
      <c r="P34" s="91">
        <f>SUMPRODUCT(Table2[Total Cost],Table2[Commercial Value-Based Contract '#3])</f>
        <v>0</v>
      </c>
      <c r="Q34" s="91">
        <f>SUMPRODUCT(Table2[Total Cost],Table2[Medicare Advantage Contract '#1])</f>
        <v>0</v>
      </c>
      <c r="R34" s="91">
        <f>SUMPRODUCT(Table2[Total Cost],Table2[Medicare Advantage Contract '#2])</f>
        <v>0</v>
      </c>
      <c r="S34" s="91">
        <f>SUMPRODUCT(Table2[Total Cost],Table2[Medicare Advantage Contract '#3])</f>
        <v>0</v>
      </c>
      <c r="T34" s="30"/>
    </row>
    <row r="35" spans="1:20" x14ac:dyDescent="0.3">
      <c r="A35" s="1"/>
      <c r="B35" s="1"/>
      <c r="C35" s="1"/>
      <c r="D35" s="1"/>
      <c r="E35" s="1"/>
      <c r="F35" s="1"/>
      <c r="G35" s="1"/>
      <c r="H35" s="1"/>
      <c r="I35" s="1"/>
      <c r="J35" s="1"/>
      <c r="K35" s="1"/>
      <c r="L35" s="1"/>
      <c r="M35" s="1"/>
      <c r="N35" s="1"/>
      <c r="O35" s="1"/>
      <c r="P35" s="1"/>
      <c r="Q35" s="1"/>
      <c r="R35" s="1"/>
      <c r="S35" s="1"/>
    </row>
    <row r="36" spans="1:20" x14ac:dyDescent="0.3">
      <c r="A36" s="67" t="s">
        <v>118</v>
      </c>
    </row>
  </sheetData>
  <sortState xmlns:xlrd2="http://schemas.microsoft.com/office/spreadsheetml/2017/richdata2" ref="A14:T30">
    <sortCondition ref="A14:A30"/>
  </sortState>
  <mergeCells count="1">
    <mergeCell ref="I12:S12"/>
  </mergeCells>
  <phoneticPr fontId="5" type="noConversion"/>
  <pageMargins left="0.7" right="0.7" top="0.75" bottom="0.75" header="0.3" footer="0.3"/>
  <pageSetup orientation="portrait" horizontalDpi="1200" verticalDpi="120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26194159-6A78-41A8-9712-9D600AB60EAE}">
          <x14:formula1>
            <xm:f>Lists!$A$2:$A$3</xm:f>
          </x14:formula1>
          <xm:sqref>D14:D33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6CFE8-8B02-439D-9334-AF1388B147EA}">
  <dimension ref="A1:P26"/>
  <sheetViews>
    <sheetView showGridLines="0" topLeftCell="A3" zoomScale="98" zoomScaleNormal="172" workbookViewId="0">
      <selection activeCell="D20" sqref="D20"/>
    </sheetView>
  </sheetViews>
  <sheetFormatPr defaultRowHeight="14.4" x14ac:dyDescent="0.3"/>
  <cols>
    <col min="1" max="1" width="34.44140625" bestFit="1" customWidth="1"/>
    <col min="2" max="2" width="28.77734375" style="21" bestFit="1" customWidth="1"/>
    <col min="3" max="3" width="12.21875" style="21" customWidth="1"/>
    <col min="4" max="4" width="16" style="21" customWidth="1"/>
    <col min="5" max="5" width="15.44140625" style="21" customWidth="1"/>
    <col min="6" max="6" width="18.21875" style="21" customWidth="1"/>
  </cols>
  <sheetData>
    <row r="1" spans="1:6" ht="17.399999999999999" x14ac:dyDescent="0.3">
      <c r="A1" s="11" t="s">
        <v>39</v>
      </c>
    </row>
    <row r="2" spans="1:6" x14ac:dyDescent="0.3">
      <c r="A2" s="12"/>
    </row>
    <row r="4" spans="1:6" ht="14.7" customHeight="1" x14ac:dyDescent="0.3">
      <c r="B4"/>
      <c r="C4" s="2"/>
      <c r="D4" s="35"/>
      <c r="E4" s="2"/>
      <c r="F4"/>
    </row>
    <row r="5" spans="1:6" ht="26.4" x14ac:dyDescent="0.3">
      <c r="A5" s="131" t="s">
        <v>3</v>
      </c>
      <c r="B5" s="131" t="s">
        <v>46</v>
      </c>
      <c r="C5" s="132" t="s">
        <v>4</v>
      </c>
      <c r="D5" s="132" t="s">
        <v>5</v>
      </c>
      <c r="E5" s="132" t="s">
        <v>66</v>
      </c>
      <c r="F5" s="133" t="s">
        <v>67</v>
      </c>
    </row>
    <row r="6" spans="1:6" x14ac:dyDescent="0.3">
      <c r="A6" s="36" t="s">
        <v>41</v>
      </c>
      <c r="B6" s="36" t="s">
        <v>139</v>
      </c>
      <c r="C6" s="87">
        <f>'2. Projected Revenues'!C21</f>
        <v>0</v>
      </c>
      <c r="D6" s="38">
        <f>'2. Projected Revenues'!Q21</f>
        <v>0</v>
      </c>
      <c r="E6" s="42">
        <f>Table2[[#Totals],[Medicaid Value-Based Care Contract '#1]]</f>
        <v>0</v>
      </c>
      <c r="F6" s="84">
        <f t="shared" ref="F6:F8" si="0">IFERROR(D6-E6,"")</f>
        <v>0</v>
      </c>
    </row>
    <row r="7" spans="1:6" x14ac:dyDescent="0.3">
      <c r="A7" s="39" t="s">
        <v>41</v>
      </c>
      <c r="B7" s="39" t="s">
        <v>140</v>
      </c>
      <c r="C7" s="98">
        <f>'2. Projected Revenues'!C22</f>
        <v>0</v>
      </c>
      <c r="D7" s="99" t="str">
        <f>'2. Projected Revenues'!Q22</f>
        <v/>
      </c>
      <c r="E7" s="100">
        <f>Table2[[#Totals],[Medicaid Value-Based Care Contract '#2]]</f>
        <v>0</v>
      </c>
      <c r="F7" s="85" t="str">
        <f t="shared" si="0"/>
        <v/>
      </c>
    </row>
    <row r="8" spans="1:6" x14ac:dyDescent="0.3">
      <c r="A8" s="36" t="s">
        <v>41</v>
      </c>
      <c r="B8" s="36" t="s">
        <v>141</v>
      </c>
      <c r="C8" s="87">
        <f>'2. Projected Revenues'!C23</f>
        <v>0</v>
      </c>
      <c r="D8" s="38" t="str">
        <f>'2. Projected Revenues'!Q23</f>
        <v/>
      </c>
      <c r="E8" s="42">
        <f>Table2[[#Totals],[Medicaid Value-Based Care Contract '#3]]</f>
        <v>0</v>
      </c>
      <c r="F8" s="84" t="str">
        <f t="shared" si="0"/>
        <v/>
      </c>
    </row>
    <row r="9" spans="1:6" x14ac:dyDescent="0.3">
      <c r="A9" s="97" t="s">
        <v>6</v>
      </c>
      <c r="B9" s="37"/>
      <c r="C9" s="98">
        <f>'2. Projected Revenues'!C24</f>
        <v>0</v>
      </c>
      <c r="D9" s="99" t="str">
        <f>'2. Projected Revenues'!Q24</f>
        <v/>
      </c>
      <c r="E9" s="100">
        <f>Table2[[#Totals],[Medicare Shared Savings Program]]</f>
        <v>0</v>
      </c>
      <c r="F9" s="85" t="str">
        <f>IFERROR(D9-E9,"")</f>
        <v/>
      </c>
    </row>
    <row r="10" spans="1:6" x14ac:dyDescent="0.3">
      <c r="A10" s="101" t="s">
        <v>7</v>
      </c>
      <c r="B10" s="37"/>
      <c r="C10" s="102">
        <f>'2. Projected Revenues'!C25</f>
        <v>0</v>
      </c>
      <c r="D10" s="103" t="str">
        <f>'2. Projected Revenues'!Q25</f>
        <v/>
      </c>
      <c r="E10" s="42">
        <f>Table2[[#Totals],[Medicare ACO Reach]]</f>
        <v>0</v>
      </c>
      <c r="F10" s="84" t="str">
        <f t="shared" ref="F10:F16" si="1">IFERROR(D10-E10,"")</f>
        <v/>
      </c>
    </row>
    <row r="11" spans="1:6" s="65" customFormat="1" x14ac:dyDescent="0.3">
      <c r="A11" s="104" t="s">
        <v>8</v>
      </c>
      <c r="B11" s="104" t="s">
        <v>121</v>
      </c>
      <c r="C11" s="105">
        <f>'2. Projected Revenues'!C26</f>
        <v>0</v>
      </c>
      <c r="D11" s="106" t="str">
        <f>'2. Projected Revenues'!Q26</f>
        <v/>
      </c>
      <c r="E11" s="100">
        <f>Table2[[#Totals],[Commercial Value-Based Contract '#1]]</f>
        <v>0</v>
      </c>
      <c r="F11" s="85" t="str">
        <f t="shared" si="1"/>
        <v/>
      </c>
    </row>
    <row r="12" spans="1:6" x14ac:dyDescent="0.3">
      <c r="A12" s="36" t="s">
        <v>8</v>
      </c>
      <c r="B12" s="36" t="s">
        <v>122</v>
      </c>
      <c r="C12" s="87">
        <f>'2. Projected Revenues'!C27</f>
        <v>0</v>
      </c>
      <c r="D12" s="38" t="str">
        <f>'2. Projected Revenues'!Q27</f>
        <v/>
      </c>
      <c r="E12" s="42">
        <f>Table2[[#Totals],[Commercial Value-Based Contract '#2]]</f>
        <v>0</v>
      </c>
      <c r="F12" s="84" t="str">
        <f t="shared" si="1"/>
        <v/>
      </c>
    </row>
    <row r="13" spans="1:6" x14ac:dyDescent="0.3">
      <c r="A13" s="104" t="s">
        <v>8</v>
      </c>
      <c r="B13" s="104" t="s">
        <v>42</v>
      </c>
      <c r="C13" s="105">
        <f>'2. Projected Revenues'!C28</f>
        <v>0</v>
      </c>
      <c r="D13" s="106" t="str">
        <f>'2. Projected Revenues'!Q28</f>
        <v/>
      </c>
      <c r="E13" s="100">
        <f>Table2[[#Totals],[Commercial Value-Based Contract '#3]]</f>
        <v>0</v>
      </c>
      <c r="F13" s="85" t="str">
        <f t="shared" si="1"/>
        <v/>
      </c>
    </row>
    <row r="14" spans="1:6" x14ac:dyDescent="0.3">
      <c r="A14" s="36" t="s">
        <v>9</v>
      </c>
      <c r="B14" s="36" t="s">
        <v>43</v>
      </c>
      <c r="C14" s="87">
        <f>'2. Projected Revenues'!C29</f>
        <v>0</v>
      </c>
      <c r="D14" s="38">
        <f>'2. Projected Revenues'!Q29</f>
        <v>0</v>
      </c>
      <c r="E14" s="42">
        <f>Table2[[#Totals],[Medicare Advantage Contract '#1]]</f>
        <v>0</v>
      </c>
      <c r="F14" s="84">
        <f t="shared" si="1"/>
        <v>0</v>
      </c>
    </row>
    <row r="15" spans="1:6" x14ac:dyDescent="0.3">
      <c r="A15" s="104" t="s">
        <v>9</v>
      </c>
      <c r="B15" s="104" t="s">
        <v>44</v>
      </c>
      <c r="C15" s="105">
        <f>'2. Projected Revenues'!C30</f>
        <v>0</v>
      </c>
      <c r="D15" s="106" t="str">
        <f>'2. Projected Revenues'!Q30</f>
        <v/>
      </c>
      <c r="E15" s="100">
        <f>Table2[[#Totals],[Medicare Advantage Contract '#2]]</f>
        <v>0</v>
      </c>
      <c r="F15" s="85" t="str">
        <f t="shared" si="1"/>
        <v/>
      </c>
    </row>
    <row r="16" spans="1:6" x14ac:dyDescent="0.3">
      <c r="A16" s="36" t="s">
        <v>9</v>
      </c>
      <c r="B16" s="36" t="s">
        <v>45</v>
      </c>
      <c r="C16" s="87">
        <f>'2. Projected Revenues'!C31</f>
        <v>0</v>
      </c>
      <c r="D16" s="38" t="str">
        <f>'2. Projected Revenues'!Q31</f>
        <v/>
      </c>
      <c r="E16" s="42">
        <f>Table2[[#Totals],[Medicare Advantage Contract '#3]]</f>
        <v>0</v>
      </c>
      <c r="F16" s="84" t="str">
        <f t="shared" si="1"/>
        <v/>
      </c>
    </row>
    <row r="17" spans="1:16" x14ac:dyDescent="0.3">
      <c r="A17" s="40" t="s">
        <v>10</v>
      </c>
      <c r="B17" s="40"/>
      <c r="C17" s="88">
        <f>SUM(C6:C16)</f>
        <v>0</v>
      </c>
      <c r="D17" s="41">
        <f>SUM(D6:D16)</f>
        <v>0</v>
      </c>
      <c r="E17" s="43">
        <f>Table2[[#Totals],[Total Cost]]</f>
        <v>0</v>
      </c>
      <c r="F17" s="86">
        <f t="shared" ref="F17" si="2">D17-E17</f>
        <v>0</v>
      </c>
    </row>
    <row r="18" spans="1:16" x14ac:dyDescent="0.3">
      <c r="A18" s="33"/>
      <c r="C18" s="34"/>
      <c r="D18" s="34"/>
      <c r="E18" s="34"/>
      <c r="F18" s="34"/>
      <c r="G18" s="34"/>
      <c r="H18" s="34"/>
      <c r="I18" s="34"/>
      <c r="J18" s="34"/>
      <c r="K18" s="34"/>
      <c r="L18" s="34"/>
      <c r="M18" s="34"/>
      <c r="N18" s="34"/>
      <c r="O18" s="34"/>
      <c r="P18" s="34"/>
    </row>
    <row r="19" spans="1:16" x14ac:dyDescent="0.3">
      <c r="A19" s="33"/>
      <c r="B19" s="33"/>
      <c r="C19" s="34"/>
      <c r="D19" s="34"/>
      <c r="E19" s="34"/>
      <c r="F19" s="34"/>
      <c r="G19" s="34"/>
      <c r="H19" s="34"/>
      <c r="I19" s="34"/>
      <c r="J19" s="34"/>
      <c r="K19" s="34"/>
      <c r="L19" s="34"/>
      <c r="M19" s="34"/>
      <c r="N19" s="34"/>
      <c r="O19" s="34"/>
      <c r="P19" s="34"/>
    </row>
    <row r="20" spans="1:16" x14ac:dyDescent="0.3">
      <c r="A20" s="33"/>
      <c r="B20" s="33"/>
      <c r="C20" s="34"/>
      <c r="D20" s="34"/>
      <c r="E20" s="34"/>
      <c r="F20" s="34"/>
      <c r="G20" s="34"/>
      <c r="H20" s="34"/>
      <c r="I20" s="34"/>
      <c r="J20" s="34"/>
      <c r="K20" s="34"/>
      <c r="L20" s="34"/>
      <c r="M20" s="34"/>
      <c r="N20" s="34"/>
      <c r="O20" s="34"/>
      <c r="P20" s="34"/>
    </row>
    <row r="21" spans="1:16" x14ac:dyDescent="0.3">
      <c r="A21" s="33"/>
      <c r="B21" s="33"/>
      <c r="C21" s="34"/>
      <c r="D21" s="34"/>
      <c r="E21" s="34"/>
      <c r="F21" s="34"/>
      <c r="G21" s="34"/>
      <c r="H21" s="34"/>
      <c r="I21" s="34"/>
      <c r="J21" s="34"/>
      <c r="K21" s="34"/>
      <c r="L21" s="34"/>
      <c r="M21" s="34"/>
      <c r="N21" s="34"/>
      <c r="O21" s="34"/>
      <c r="P21" s="34"/>
    </row>
    <row r="22" spans="1:16" x14ac:dyDescent="0.3">
      <c r="A22" s="33"/>
      <c r="B22" s="33"/>
      <c r="C22" s="34"/>
      <c r="D22" s="34"/>
      <c r="E22" s="34"/>
      <c r="F22" s="34"/>
      <c r="G22" s="34"/>
      <c r="H22" s="34"/>
      <c r="I22" s="34"/>
      <c r="J22" s="34"/>
      <c r="K22" s="34"/>
      <c r="L22" s="34"/>
      <c r="M22" s="34"/>
      <c r="N22" s="34"/>
      <c r="O22" s="34"/>
      <c r="P22" s="34"/>
    </row>
    <row r="23" spans="1:16" x14ac:dyDescent="0.3">
      <c r="A23" s="33"/>
      <c r="B23" s="33"/>
      <c r="C23" s="34"/>
      <c r="D23" s="34"/>
      <c r="E23" s="34"/>
      <c r="F23" s="34"/>
      <c r="G23" s="34"/>
      <c r="H23" s="34"/>
      <c r="I23" s="34"/>
      <c r="J23" s="34"/>
      <c r="K23" s="34"/>
      <c r="L23" s="34"/>
      <c r="M23" s="34"/>
      <c r="N23" s="34"/>
      <c r="O23" s="34"/>
      <c r="P23" s="34"/>
    </row>
    <row r="24" spans="1:16" x14ac:dyDescent="0.3">
      <c r="A24" s="33"/>
      <c r="B24" s="33"/>
      <c r="C24" s="34"/>
      <c r="D24" s="34"/>
      <c r="E24" s="34"/>
      <c r="F24" s="34"/>
      <c r="G24" s="34"/>
      <c r="H24" s="34"/>
      <c r="I24" s="34"/>
      <c r="J24" s="34"/>
      <c r="K24" s="34"/>
      <c r="L24" s="34"/>
      <c r="M24" s="34"/>
      <c r="N24" s="34"/>
      <c r="O24" s="34"/>
      <c r="P24" s="34"/>
    </row>
    <row r="25" spans="1:16" x14ac:dyDescent="0.3">
      <c r="A25" s="33"/>
      <c r="B25" s="33"/>
      <c r="C25" s="34"/>
      <c r="D25" s="34"/>
      <c r="E25" s="34"/>
      <c r="F25" s="34"/>
      <c r="G25" s="34"/>
      <c r="H25" s="34"/>
      <c r="I25" s="34"/>
      <c r="J25" s="34"/>
      <c r="K25" s="34"/>
      <c r="L25" s="34"/>
      <c r="M25" s="34"/>
      <c r="N25" s="34"/>
      <c r="O25" s="34"/>
      <c r="P25" s="34"/>
    </row>
    <row r="26" spans="1:16" s="64" customFormat="1" x14ac:dyDescent="0.3">
      <c r="A26" s="62"/>
      <c r="B26" s="62"/>
      <c r="C26" s="63"/>
      <c r="D26" s="63"/>
      <c r="E26" s="63"/>
      <c r="F26" s="63"/>
      <c r="G26" s="63"/>
      <c r="H26" s="63"/>
      <c r="I26" s="63"/>
      <c r="J26" s="63"/>
      <c r="K26" s="63"/>
      <c r="L26" s="63"/>
      <c r="M26" s="63"/>
      <c r="N26" s="63"/>
      <c r="O26" s="63"/>
      <c r="P26" s="63"/>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05A6A-89A8-45E9-A2BF-8E38386D105A}">
  <dimension ref="A1:W37"/>
  <sheetViews>
    <sheetView showGridLines="0" zoomScale="56" zoomScaleNormal="85" workbookViewId="0">
      <selection activeCell="K11" sqref="K11"/>
    </sheetView>
  </sheetViews>
  <sheetFormatPr defaultRowHeight="14.4" x14ac:dyDescent="0.3"/>
  <sheetData>
    <row r="1" spans="1:22" x14ac:dyDescent="0.3">
      <c r="A1" s="79" t="s">
        <v>98</v>
      </c>
      <c r="B1" s="80"/>
      <c r="C1" s="80"/>
      <c r="D1" s="80"/>
      <c r="E1" s="80"/>
      <c r="F1" s="80"/>
      <c r="G1" s="80"/>
      <c r="H1" s="80"/>
      <c r="I1" s="80"/>
      <c r="J1" s="80"/>
      <c r="K1" s="80"/>
      <c r="L1" s="80"/>
      <c r="M1" s="80"/>
      <c r="N1" s="80"/>
      <c r="O1" s="65"/>
      <c r="P1" s="65"/>
      <c r="Q1" s="65"/>
      <c r="R1" s="65"/>
      <c r="S1" s="65"/>
      <c r="T1" s="65"/>
      <c r="U1" s="65"/>
      <c r="V1" s="65"/>
    </row>
    <row r="2" spans="1:22" s="2" customFormat="1" ht="32.549999999999997" customHeight="1" x14ac:dyDescent="0.3">
      <c r="A2" s="169" t="s">
        <v>99</v>
      </c>
      <c r="B2" s="169"/>
      <c r="C2" s="169"/>
      <c r="D2" s="169"/>
      <c r="E2" s="169"/>
      <c r="F2" s="169"/>
      <c r="G2" s="169"/>
      <c r="H2" s="169"/>
      <c r="I2" s="169"/>
      <c r="J2" s="169"/>
      <c r="K2" s="169"/>
      <c r="L2" s="169"/>
      <c r="M2" s="169"/>
      <c r="N2" s="169"/>
      <c r="O2" s="169"/>
      <c r="P2" s="146"/>
      <c r="Q2" s="146"/>
      <c r="R2" s="146"/>
      <c r="S2" s="146"/>
      <c r="T2" s="146"/>
      <c r="U2" s="146"/>
      <c r="V2" s="146"/>
    </row>
    <row r="3" spans="1:22" s="148" customFormat="1" ht="30.45" customHeight="1" x14ac:dyDescent="0.3">
      <c r="A3" s="169" t="s">
        <v>185</v>
      </c>
      <c r="B3" s="169"/>
      <c r="C3" s="169"/>
      <c r="D3" s="169"/>
      <c r="E3" s="169"/>
      <c r="F3" s="169"/>
      <c r="G3" s="169"/>
      <c r="H3" s="169"/>
      <c r="I3" s="169"/>
      <c r="J3" s="169"/>
      <c r="K3" s="169"/>
      <c r="L3" s="169"/>
      <c r="M3" s="169"/>
      <c r="N3" s="169"/>
      <c r="O3" s="169"/>
    </row>
    <row r="4" spans="1:22" s="148" customFormat="1" ht="14.55" customHeight="1" x14ac:dyDescent="0.3">
      <c r="A4" s="147"/>
      <c r="B4" s="147"/>
      <c r="C4" s="147"/>
      <c r="D4" s="147"/>
      <c r="E4" s="147"/>
      <c r="F4" s="147"/>
      <c r="G4" s="147"/>
      <c r="H4" s="147"/>
      <c r="I4" s="147"/>
      <c r="J4" s="147"/>
      <c r="K4" s="147"/>
      <c r="L4" s="147"/>
      <c r="M4" s="147"/>
      <c r="N4" s="147"/>
      <c r="O4" s="147"/>
    </row>
    <row r="5" spans="1:22" x14ac:dyDescent="0.3">
      <c r="A5" s="71" t="s">
        <v>100</v>
      </c>
      <c r="B5" s="72"/>
      <c r="C5" s="72"/>
      <c r="D5" s="72"/>
      <c r="E5" s="72"/>
      <c r="F5" s="72"/>
      <c r="G5" s="72"/>
      <c r="H5" s="72"/>
      <c r="I5" s="72"/>
      <c r="J5" s="72"/>
      <c r="K5" s="72"/>
      <c r="L5" s="72"/>
      <c r="M5" s="72"/>
      <c r="N5" s="72"/>
      <c r="O5" s="73"/>
      <c r="P5" s="73"/>
      <c r="Q5" s="73"/>
      <c r="R5" s="73"/>
      <c r="S5" s="73"/>
      <c r="T5" s="73"/>
      <c r="U5" s="73"/>
      <c r="V5" s="73"/>
    </row>
    <row r="6" spans="1:22" x14ac:dyDescent="0.3">
      <c r="A6" s="67" t="s">
        <v>132</v>
      </c>
    </row>
    <row r="7" spans="1:22" x14ac:dyDescent="0.3">
      <c r="A7" s="67" t="s">
        <v>145</v>
      </c>
    </row>
    <row r="8" spans="1:22" x14ac:dyDescent="0.3">
      <c r="A8" s="67" t="s">
        <v>133</v>
      </c>
    </row>
    <row r="9" spans="1:22" x14ac:dyDescent="0.3">
      <c r="A9" s="67" t="s">
        <v>169</v>
      </c>
    </row>
    <row r="10" spans="1:22" x14ac:dyDescent="0.3">
      <c r="A10" s="67" t="s">
        <v>170</v>
      </c>
    </row>
    <row r="11" spans="1:22" x14ac:dyDescent="0.3">
      <c r="A11" s="67"/>
    </row>
    <row r="12" spans="1:22" x14ac:dyDescent="0.3">
      <c r="A12" s="68" t="s">
        <v>101</v>
      </c>
      <c r="B12" s="12"/>
      <c r="C12" s="12"/>
      <c r="D12" s="12"/>
      <c r="E12" s="12"/>
      <c r="F12" s="12"/>
      <c r="G12" s="12"/>
    </row>
    <row r="13" spans="1:22" x14ac:dyDescent="0.3">
      <c r="A13" s="69" t="s">
        <v>102</v>
      </c>
      <c r="B13" s="12"/>
      <c r="C13" s="12"/>
      <c r="D13" s="12"/>
      <c r="E13" s="12"/>
      <c r="F13" s="12"/>
      <c r="G13" s="12"/>
    </row>
    <row r="14" spans="1:22" x14ac:dyDescent="0.3">
      <c r="A14" s="69" t="s">
        <v>103</v>
      </c>
      <c r="B14" s="12"/>
      <c r="C14" s="12"/>
      <c r="D14" s="12"/>
      <c r="E14" s="12"/>
      <c r="F14" s="12"/>
      <c r="G14" s="12"/>
    </row>
    <row r="15" spans="1:22" x14ac:dyDescent="0.3">
      <c r="A15" s="69" t="s">
        <v>107</v>
      </c>
      <c r="B15" s="12"/>
      <c r="C15" s="12"/>
      <c r="D15" s="12"/>
      <c r="E15" s="12"/>
      <c r="F15" s="12"/>
      <c r="G15" s="12"/>
    </row>
    <row r="16" spans="1:22" x14ac:dyDescent="0.3">
      <c r="A16" s="69"/>
      <c r="B16" s="12"/>
      <c r="C16" s="12"/>
      <c r="D16" s="12"/>
      <c r="E16" s="12"/>
      <c r="F16" s="12"/>
      <c r="G16" s="12"/>
    </row>
    <row r="17" spans="1:23" x14ac:dyDescent="0.3">
      <c r="A17" s="74" t="s">
        <v>104</v>
      </c>
      <c r="B17" s="75"/>
      <c r="C17" s="75"/>
      <c r="D17" s="75"/>
      <c r="E17" s="75"/>
      <c r="F17" s="75"/>
      <c r="G17" s="75"/>
      <c r="H17" s="75"/>
      <c r="I17" s="75"/>
      <c r="J17" s="75"/>
      <c r="K17" s="75"/>
      <c r="L17" s="75"/>
      <c r="M17" s="75"/>
      <c r="N17" s="75"/>
      <c r="O17" s="75"/>
      <c r="P17" s="75"/>
      <c r="Q17" s="75"/>
      <c r="R17" s="75"/>
      <c r="S17" s="75"/>
      <c r="T17" s="75"/>
      <c r="U17" s="75"/>
      <c r="V17" s="75"/>
      <c r="W17" s="77"/>
    </row>
    <row r="18" spans="1:23" x14ac:dyDescent="0.3">
      <c r="A18" s="67" t="s">
        <v>171</v>
      </c>
    </row>
    <row r="19" spans="1:23" x14ac:dyDescent="0.3">
      <c r="A19" s="67" t="s">
        <v>172</v>
      </c>
    </row>
    <row r="20" spans="1:23" x14ac:dyDescent="0.3">
      <c r="A20" s="67" t="s">
        <v>186</v>
      </c>
    </row>
    <row r="21" spans="1:23" x14ac:dyDescent="0.3">
      <c r="A21" s="68" t="s">
        <v>105</v>
      </c>
    </row>
    <row r="22" spans="1:23" x14ac:dyDescent="0.3">
      <c r="A22" s="70" t="s">
        <v>106</v>
      </c>
    </row>
    <row r="23" spans="1:23" x14ac:dyDescent="0.3">
      <c r="A23" s="70" t="s">
        <v>108</v>
      </c>
    </row>
    <row r="24" spans="1:23" x14ac:dyDescent="0.3">
      <c r="A24" s="70" t="s">
        <v>109</v>
      </c>
    </row>
    <row r="25" spans="1:23" x14ac:dyDescent="0.3">
      <c r="A25" s="70"/>
    </row>
    <row r="26" spans="1:23" x14ac:dyDescent="0.3">
      <c r="A26" s="76" t="s">
        <v>110</v>
      </c>
      <c r="B26" s="76"/>
      <c r="C26" s="76"/>
      <c r="D26" s="76"/>
      <c r="E26" s="76"/>
      <c r="F26" s="76"/>
      <c r="G26" s="76"/>
      <c r="H26" s="76"/>
      <c r="I26" s="76"/>
      <c r="J26" s="76"/>
      <c r="K26" s="76"/>
      <c r="L26" s="76"/>
      <c r="M26" s="76"/>
      <c r="N26" s="76"/>
      <c r="O26" s="76"/>
      <c r="P26" s="76"/>
      <c r="Q26" s="76"/>
      <c r="R26" s="76"/>
      <c r="S26" s="76"/>
      <c r="T26" s="76"/>
      <c r="U26" s="76"/>
      <c r="V26" s="76"/>
      <c r="W26" s="78"/>
    </row>
    <row r="27" spans="1:23" x14ac:dyDescent="0.3">
      <c r="A27" s="67" t="s">
        <v>173</v>
      </c>
    </row>
    <row r="28" spans="1:23" x14ac:dyDescent="0.3">
      <c r="A28" s="67" t="s">
        <v>115</v>
      </c>
    </row>
    <row r="29" spans="1:23" x14ac:dyDescent="0.3">
      <c r="A29" s="67" t="s">
        <v>111</v>
      </c>
    </row>
    <row r="30" spans="1:23" x14ac:dyDescent="0.3">
      <c r="A30" s="67" t="s">
        <v>112</v>
      </c>
      <c r="B30" s="5"/>
      <c r="C30" s="5"/>
      <c r="D30" s="5"/>
      <c r="E30" s="5"/>
      <c r="F30" s="5"/>
      <c r="G30" s="5"/>
    </row>
    <row r="31" spans="1:23" x14ac:dyDescent="0.3">
      <c r="A31" s="67"/>
      <c r="B31" s="5"/>
      <c r="C31" s="5"/>
      <c r="D31" s="5"/>
      <c r="E31" s="5"/>
      <c r="F31" s="5"/>
      <c r="G31" s="5"/>
    </row>
    <row r="32" spans="1:23" x14ac:dyDescent="0.3">
      <c r="A32" s="68" t="s">
        <v>105</v>
      </c>
      <c r="B32" s="5"/>
      <c r="C32" s="5"/>
      <c r="D32" s="5"/>
      <c r="E32" s="5"/>
      <c r="F32" s="5"/>
      <c r="G32" s="5"/>
    </row>
    <row r="33" spans="1:7" x14ac:dyDescent="0.3">
      <c r="A33" s="70" t="s">
        <v>113</v>
      </c>
      <c r="B33" s="5"/>
      <c r="C33" s="5"/>
      <c r="D33" s="5"/>
      <c r="E33" s="5"/>
      <c r="F33" s="5"/>
      <c r="G33" s="5"/>
    </row>
    <row r="34" spans="1:7" x14ac:dyDescent="0.3">
      <c r="A34" s="70" t="s">
        <v>114</v>
      </c>
      <c r="B34" s="5"/>
      <c r="C34" s="5"/>
      <c r="D34" s="5"/>
      <c r="E34" s="5"/>
      <c r="F34" s="5"/>
      <c r="G34" s="5"/>
    </row>
    <row r="35" spans="1:7" x14ac:dyDescent="0.3">
      <c r="A35" s="111" t="s">
        <v>167</v>
      </c>
      <c r="B35" s="5"/>
      <c r="C35" s="5"/>
      <c r="D35" s="5"/>
      <c r="E35" s="5"/>
      <c r="F35" s="5"/>
      <c r="G35" s="5"/>
    </row>
    <row r="36" spans="1:7" x14ac:dyDescent="0.3">
      <c r="A36" s="5"/>
      <c r="B36" s="5"/>
      <c r="C36" s="5"/>
      <c r="D36" s="5"/>
      <c r="E36" s="5"/>
      <c r="F36" s="5"/>
      <c r="G36" s="5"/>
    </row>
    <row r="37" spans="1:7" x14ac:dyDescent="0.3">
      <c r="A37" s="5"/>
      <c r="B37" s="5"/>
      <c r="C37" s="5"/>
      <c r="D37" s="5"/>
      <c r="E37" s="5"/>
      <c r="F37" s="5"/>
      <c r="G37" s="5"/>
    </row>
  </sheetData>
  <mergeCells count="2">
    <mergeCell ref="A2:O2"/>
    <mergeCell ref="A3:O3"/>
  </mergeCells>
  <hyperlinks>
    <hyperlink ref="A22" r:id="rId1" xr:uid="{206FE888-C9DD-4422-9071-AF595FCF695F}"/>
    <hyperlink ref="A15" r:id="rId2" xr:uid="{FC651631-E65F-4E3D-A744-051F1045F7D6}"/>
    <hyperlink ref="A23" r:id="rId3" xr:uid="{D9C5C17A-5D74-4FC7-960F-7C5BCA96C5EE}"/>
    <hyperlink ref="A13" r:id="rId4" xr:uid="{8DC8A704-5A3E-4F88-AD31-85CF81D93A21}"/>
    <hyperlink ref="A14" r:id="rId5" xr:uid="{17C031B2-2BD3-45AA-BDFE-FF6A9740346B}"/>
    <hyperlink ref="A24" r:id="rId6" xr:uid="{BB5263EA-0173-4F0C-A67F-30F847CCA39E}"/>
    <hyperlink ref="A33" r:id="rId7" xr:uid="{17600F45-EFB0-43E1-A3D8-73F7B8271B3C}"/>
    <hyperlink ref="A34" r:id="rId8" xr:uid="{F3E82258-7B8E-415D-9F06-260B56CBA3D4}"/>
    <hyperlink ref="A35" r:id="rId9" display="CMS FAQ on new codes adopted to address Health-Related Social Needs" xr:uid="{801215CC-6E7C-4E46-B92B-A5EBFCD9856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CCC70-2449-4AA3-8B29-608BA83901DB}">
  <dimension ref="A1:A2"/>
  <sheetViews>
    <sheetView showGridLines="0" topLeftCell="A26" zoomScale="58" workbookViewId="0">
      <selection activeCell="Q7" sqref="Q7"/>
    </sheetView>
  </sheetViews>
  <sheetFormatPr defaultRowHeight="14.4" x14ac:dyDescent="0.3"/>
  <sheetData>
    <row r="1" spans="1:1" ht="21" customHeight="1" x14ac:dyDescent="0.3">
      <c r="A1" s="11" t="s">
        <v>80</v>
      </c>
    </row>
    <row r="2" spans="1:1" x14ac:dyDescent="0.3">
      <c r="A2" s="12" t="s">
        <v>35</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06db9e44-a351-4ba1-91a6-bb3b9d3b54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17312A4C290D41BF607F7B57FFC58E" ma:contentTypeVersion="17" ma:contentTypeDescription="Create a new document." ma:contentTypeScope="" ma:versionID="7fb7fda6b504e4627776c022aba2a744">
  <xsd:schema xmlns:xsd="http://www.w3.org/2001/XMLSchema" xmlns:xs="http://www.w3.org/2001/XMLSchema" xmlns:p="http://schemas.microsoft.com/office/2006/metadata/properties" xmlns:ns1="http://schemas.microsoft.com/sharepoint/v3" xmlns:ns3="b2394e15-43bb-4239-94d7-35fb9742cd5c" xmlns:ns4="06db9e44-a351-4ba1-91a6-bb3b9d3b549b" targetNamespace="http://schemas.microsoft.com/office/2006/metadata/properties" ma:root="true" ma:fieldsID="65ebdfb997b200a1dbc2ff819195c599" ns1:_="" ns3:_="" ns4:_="">
    <xsd:import namespace="http://schemas.microsoft.com/sharepoint/v3"/>
    <xsd:import namespace="b2394e15-43bb-4239-94d7-35fb9742cd5c"/>
    <xsd:import namespace="06db9e44-a351-4ba1-91a6-bb3b9d3b549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1:_ip_UnifiedCompliancePolicyProperties" minOccurs="0"/>
                <xsd:element ref="ns1:_ip_UnifiedCompliancePolicyUIAction"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394e15-43bb-4239-94d7-35fb9742cd5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db9e44-a351-4ba1-91a6-bb3b9d3b549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943164-CCCD-4860-ABA4-AC83BC91FA99}">
  <ds:schemaRefs>
    <ds:schemaRef ds:uri="http://schemas.microsoft.com/sharepoint/v3/contenttype/forms"/>
  </ds:schemaRefs>
</ds:datastoreItem>
</file>

<file path=customXml/itemProps2.xml><?xml version="1.0" encoding="utf-8"?>
<ds:datastoreItem xmlns:ds="http://schemas.openxmlformats.org/officeDocument/2006/customXml" ds:itemID="{52D89F6C-3F11-469C-A502-E9128D2C8AED}">
  <ds:schemaRefs>
    <ds:schemaRef ds:uri="http://purl.org/dc/elements/1.1/"/>
    <ds:schemaRef ds:uri="http://schemas.openxmlformats.org/package/2006/metadata/core-properties"/>
    <ds:schemaRef ds:uri="http://schemas.microsoft.com/office/2006/metadata/properties"/>
    <ds:schemaRef ds:uri="b2394e15-43bb-4239-94d7-35fb9742cd5c"/>
    <ds:schemaRef ds:uri="http://schemas.microsoft.com/office/2006/documentManagement/types"/>
    <ds:schemaRef ds:uri="http://purl.org/dc/dcmitype/"/>
    <ds:schemaRef ds:uri="http://purl.org/dc/terms/"/>
    <ds:schemaRef ds:uri="http://schemas.microsoft.com/sharepoint/v3"/>
    <ds:schemaRef ds:uri="http://schemas.microsoft.com/office/infopath/2007/PartnerControls"/>
    <ds:schemaRef ds:uri="06db9e44-a351-4ba1-91a6-bb3b9d3b549b"/>
    <ds:schemaRef ds:uri="http://www.w3.org/XML/1998/namespace"/>
  </ds:schemaRefs>
</ds:datastoreItem>
</file>

<file path=customXml/itemProps3.xml><?xml version="1.0" encoding="utf-8"?>
<ds:datastoreItem xmlns:ds="http://schemas.openxmlformats.org/officeDocument/2006/customXml" ds:itemID="{966C6C57-DF7E-4A13-9B47-ADAD605794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2394e15-43bb-4239-94d7-35fb9742cd5c"/>
    <ds:schemaRef ds:uri="06db9e44-a351-4ba1-91a6-bb3b9d3b5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VBP Readiness Check</vt:lpstr>
      <vt:lpstr>Lists</vt:lpstr>
      <vt:lpstr>2. Projected Revenues</vt:lpstr>
      <vt:lpstr>3. Projected Costs</vt:lpstr>
      <vt:lpstr>4. Projected ROI</vt:lpstr>
      <vt:lpstr>5. Next Steps</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Naumcheff, Lauren</dc:creator>
  <cp:lastModifiedBy>Cheryl Modica NACHC</cp:lastModifiedBy>
  <cp:lastPrinted>2024-06-20T15:53:30Z</cp:lastPrinted>
  <dcterms:created xsi:type="dcterms:W3CDTF">2023-05-23T16:52:31Z</dcterms:created>
  <dcterms:modified xsi:type="dcterms:W3CDTF">2024-06-25T08:38:47Z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0x0101002917312A4C290D41BF607F7B57FFC58E</vt:lpwstr>
  </property>
</Properties>
</file>